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BuÇalışmaKitabı"/>
  <bookViews>
    <workbookView xWindow="-105" yWindow="-105" windowWidth="19425" windowHeight="10425" activeTab="1"/>
  </bookViews>
  <sheets>
    <sheet name="EsdegerlikTablosu" sheetId="14" r:id="rId1"/>
    <sheet name="MUFREDAT" sheetId="16" r:id="rId2"/>
  </sheets>
  <definedNames>
    <definedName name="Sira1">INDIRECT(EsdegerlikTablosu!$AY$1)</definedName>
    <definedName name="Sira2">INDIRECT(EsdegerlikTablosu!$AY$2)</definedName>
    <definedName name="Sira3">INDIRECT(EsdegerlikTablosu!$AY$3)</definedName>
    <definedName name="Sira4">INDIRECT(EsdegerlikTablosu!$AY$4)</definedName>
    <definedName name="Sira5">INDIRECT(EsdegerlikTablosu!$BE$1)</definedName>
    <definedName name="Sira6">INDIRECT(EsdegerlikTablosu!$BE$2)</definedName>
    <definedName name="Sira7">INDIRECT(EsdegerlikTablosu!$BE$3)</definedName>
    <definedName name="Sira8">INDIRECT(EsdegerlikTablosu!$BE$4)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0" i="16" l="1"/>
  <c r="E100" i="16"/>
  <c r="I104" i="16"/>
  <c r="G104" i="16"/>
  <c r="F104" i="16"/>
  <c r="I103" i="16"/>
  <c r="H103" i="16"/>
  <c r="G103" i="16"/>
  <c r="F103" i="16"/>
  <c r="E102" i="16"/>
  <c r="H101" i="16"/>
  <c r="E101" i="16"/>
  <c r="H99" i="16"/>
  <c r="E99" i="16"/>
  <c r="H98" i="16"/>
  <c r="E98" i="16"/>
  <c r="H97" i="16"/>
  <c r="E97" i="16"/>
  <c r="H96" i="16"/>
  <c r="E96" i="16"/>
  <c r="I93" i="16"/>
  <c r="G93" i="16"/>
  <c r="F93" i="16"/>
  <c r="I92" i="16"/>
  <c r="G92" i="16"/>
  <c r="F92" i="16"/>
  <c r="H91" i="16"/>
  <c r="E91" i="16"/>
  <c r="H90" i="16"/>
  <c r="E90" i="16"/>
  <c r="H89" i="16"/>
  <c r="E89" i="16"/>
  <c r="H88" i="16"/>
  <c r="E88" i="16"/>
  <c r="H87" i="16"/>
  <c r="E87" i="16"/>
  <c r="H86" i="16"/>
  <c r="E86" i="16"/>
  <c r="H85" i="16"/>
  <c r="E85" i="16"/>
  <c r="H84" i="16"/>
  <c r="E84" i="16"/>
  <c r="I81" i="16"/>
  <c r="G81" i="16"/>
  <c r="F81" i="16"/>
  <c r="I80" i="16"/>
  <c r="G80" i="16"/>
  <c r="F80" i="16"/>
  <c r="H79" i="16"/>
  <c r="E79" i="16"/>
  <c r="H78" i="16"/>
  <c r="E78" i="16"/>
  <c r="H77" i="16"/>
  <c r="E77" i="16"/>
  <c r="H76" i="16"/>
  <c r="E76" i="16"/>
  <c r="H75" i="16"/>
  <c r="E75" i="16"/>
  <c r="H74" i="16"/>
  <c r="E74" i="16"/>
  <c r="H73" i="16"/>
  <c r="E73" i="16"/>
  <c r="H72" i="16"/>
  <c r="E72" i="16"/>
  <c r="I69" i="16"/>
  <c r="G69" i="16"/>
  <c r="F69" i="16"/>
  <c r="I68" i="16"/>
  <c r="G68" i="16"/>
  <c r="F68" i="16"/>
  <c r="H67" i="16"/>
  <c r="E67" i="16"/>
  <c r="H66" i="16"/>
  <c r="E66" i="16"/>
  <c r="H65" i="16"/>
  <c r="E65" i="16"/>
  <c r="H64" i="16"/>
  <c r="E64" i="16"/>
  <c r="H63" i="16"/>
  <c r="E63" i="16"/>
  <c r="H62" i="16"/>
  <c r="E62" i="16"/>
  <c r="H61" i="16"/>
  <c r="E61" i="16"/>
  <c r="H60" i="16"/>
  <c r="E60" i="16"/>
  <c r="I57" i="16"/>
  <c r="G57" i="16"/>
  <c r="F57" i="16"/>
  <c r="I56" i="16"/>
  <c r="G56" i="16"/>
  <c r="F56" i="16"/>
  <c r="H55" i="16"/>
  <c r="E55" i="16"/>
  <c r="H54" i="16"/>
  <c r="E54" i="16"/>
  <c r="H53" i="16"/>
  <c r="E53" i="16"/>
  <c r="H52" i="16"/>
  <c r="E52" i="16"/>
  <c r="H51" i="16"/>
  <c r="E51" i="16"/>
  <c r="H50" i="16"/>
  <c r="E50" i="16"/>
  <c r="H49" i="16"/>
  <c r="E49" i="16"/>
  <c r="H48" i="16"/>
  <c r="E48" i="16"/>
  <c r="H47" i="16"/>
  <c r="E47" i="16"/>
  <c r="I44" i="16"/>
  <c r="G44" i="16"/>
  <c r="F44" i="16"/>
  <c r="I43" i="16"/>
  <c r="G43" i="16"/>
  <c r="F43" i="16"/>
  <c r="H42" i="16"/>
  <c r="E42" i="16"/>
  <c r="H41" i="16"/>
  <c r="E41" i="16"/>
  <c r="H40" i="16"/>
  <c r="E40" i="16"/>
  <c r="H39" i="16"/>
  <c r="E39" i="16"/>
  <c r="H38" i="16"/>
  <c r="E38" i="16"/>
  <c r="H37" i="16"/>
  <c r="E37" i="16"/>
  <c r="H36" i="16"/>
  <c r="E36" i="16"/>
  <c r="H35" i="16"/>
  <c r="E35" i="16"/>
  <c r="H34" i="16"/>
  <c r="E34" i="16"/>
  <c r="I31" i="16"/>
  <c r="G31" i="16"/>
  <c r="F31" i="16"/>
  <c r="I30" i="16"/>
  <c r="G30" i="16"/>
  <c r="F30" i="16"/>
  <c r="H29" i="16"/>
  <c r="E29" i="16"/>
  <c r="H28" i="16"/>
  <c r="E28" i="16"/>
  <c r="H27" i="16"/>
  <c r="E27" i="16"/>
  <c r="H26" i="16"/>
  <c r="E26" i="16"/>
  <c r="H25" i="16"/>
  <c r="E25" i="16"/>
  <c r="H24" i="16"/>
  <c r="E24" i="16"/>
  <c r="H23" i="16"/>
  <c r="E23" i="16"/>
  <c r="H22" i="16"/>
  <c r="E22" i="16"/>
  <c r="H21" i="16"/>
  <c r="E21" i="16"/>
  <c r="I18" i="16"/>
  <c r="I109" i="16" s="1"/>
  <c r="G18" i="16"/>
  <c r="F18" i="16"/>
  <c r="I17" i="16"/>
  <c r="G17" i="16"/>
  <c r="G108" i="16" s="1"/>
  <c r="F17" i="16"/>
  <c r="H16" i="16"/>
  <c r="E16" i="16"/>
  <c r="H15" i="16"/>
  <c r="E15" i="16"/>
  <c r="H14" i="16"/>
  <c r="E14" i="16"/>
  <c r="H13" i="16"/>
  <c r="E13" i="16"/>
  <c r="H12" i="16"/>
  <c r="E12" i="16"/>
  <c r="H11" i="16"/>
  <c r="E11" i="16"/>
  <c r="H10" i="16"/>
  <c r="E10" i="16"/>
  <c r="H9" i="16"/>
  <c r="E9" i="16"/>
  <c r="H8" i="16"/>
  <c r="E8" i="16"/>
  <c r="H7" i="16"/>
  <c r="E7" i="16"/>
  <c r="E98" i="14"/>
  <c r="E99" i="14"/>
  <c r="E100" i="14"/>
  <c r="E102" i="14"/>
  <c r="E103" i="14"/>
  <c r="E97" i="14"/>
  <c r="E86" i="14"/>
  <c r="E87" i="14"/>
  <c r="E88" i="14"/>
  <c r="E89" i="14"/>
  <c r="E90" i="14"/>
  <c r="E91" i="14"/>
  <c r="E92" i="14"/>
  <c r="E85" i="14"/>
  <c r="E74" i="14"/>
  <c r="E75" i="14"/>
  <c r="E76" i="14"/>
  <c r="E77" i="14"/>
  <c r="E78" i="14"/>
  <c r="E79" i="14"/>
  <c r="E80" i="14"/>
  <c r="E73" i="14"/>
  <c r="E62" i="14"/>
  <c r="E63" i="14"/>
  <c r="E64" i="14"/>
  <c r="E65" i="14"/>
  <c r="E66" i="14"/>
  <c r="E67" i="14"/>
  <c r="E68" i="14"/>
  <c r="E61" i="14"/>
  <c r="E49" i="14"/>
  <c r="E50" i="14"/>
  <c r="E51" i="14"/>
  <c r="E52" i="14"/>
  <c r="E53" i="14"/>
  <c r="E54" i="14"/>
  <c r="E55" i="14"/>
  <c r="E56" i="14"/>
  <c r="E48" i="14"/>
  <c r="E36" i="14"/>
  <c r="E37" i="14"/>
  <c r="E38" i="14"/>
  <c r="E39" i="14"/>
  <c r="E40" i="14"/>
  <c r="E41" i="14"/>
  <c r="E42" i="14"/>
  <c r="E43" i="14"/>
  <c r="E35" i="14"/>
  <c r="E23" i="14"/>
  <c r="E24" i="14"/>
  <c r="E25" i="14"/>
  <c r="E26" i="14"/>
  <c r="E27" i="14"/>
  <c r="E28" i="14"/>
  <c r="E29" i="14"/>
  <c r="E30" i="14"/>
  <c r="E22" i="14"/>
  <c r="P92" i="14"/>
  <c r="P91" i="14"/>
  <c r="P90" i="14"/>
  <c r="H92" i="14"/>
  <c r="H91" i="14"/>
  <c r="H90" i="14"/>
  <c r="BH5" i="14"/>
  <c r="P107" i="14"/>
  <c r="H107" i="14"/>
  <c r="Q106" i="14"/>
  <c r="I105" i="14"/>
  <c r="G105" i="14"/>
  <c r="F105" i="14"/>
  <c r="I104" i="14"/>
  <c r="G104" i="14"/>
  <c r="F104" i="14"/>
  <c r="P102" i="14"/>
  <c r="H102" i="14"/>
  <c r="P100" i="14"/>
  <c r="H100" i="14"/>
  <c r="P99" i="14"/>
  <c r="H99" i="14"/>
  <c r="P98" i="14"/>
  <c r="H98" i="14"/>
  <c r="P97" i="14"/>
  <c r="H97" i="14"/>
  <c r="A97" i="14"/>
  <c r="A98" i="14" s="1"/>
  <c r="A99" i="14" s="1"/>
  <c r="A100" i="14" s="1"/>
  <c r="Q95" i="14"/>
  <c r="I94" i="14"/>
  <c r="G94" i="14"/>
  <c r="F94" i="14"/>
  <c r="I93" i="14"/>
  <c r="G93" i="14"/>
  <c r="F93" i="14"/>
  <c r="P89" i="14"/>
  <c r="H89" i="14"/>
  <c r="P88" i="14"/>
  <c r="H88" i="14"/>
  <c r="P87" i="14"/>
  <c r="H87" i="14"/>
  <c r="P86" i="14"/>
  <c r="H86" i="14"/>
  <c r="P85" i="14"/>
  <c r="H85" i="14"/>
  <c r="A85" i="14"/>
  <c r="A86" i="14" s="1"/>
  <c r="A87" i="14" s="1"/>
  <c r="A88" i="14" s="1"/>
  <c r="A89" i="14" s="1"/>
  <c r="A90" i="14" s="1"/>
  <c r="A91" i="14" s="1"/>
  <c r="A92" i="14" s="1"/>
  <c r="Q83" i="14"/>
  <c r="I82" i="14"/>
  <c r="G82" i="14"/>
  <c r="F82" i="14"/>
  <c r="I81" i="14"/>
  <c r="G81" i="14"/>
  <c r="F81" i="14"/>
  <c r="P80" i="14"/>
  <c r="H80" i="14"/>
  <c r="P79" i="14"/>
  <c r="H79" i="14"/>
  <c r="P78" i="14"/>
  <c r="H78" i="14"/>
  <c r="P77" i="14"/>
  <c r="H77" i="14"/>
  <c r="P76" i="14"/>
  <c r="H76" i="14"/>
  <c r="P75" i="14"/>
  <c r="H75" i="14"/>
  <c r="P74" i="14"/>
  <c r="H74" i="14"/>
  <c r="P73" i="14"/>
  <c r="H73" i="14"/>
  <c r="A73" i="14"/>
  <c r="A74" i="14" s="1"/>
  <c r="A75" i="14" s="1"/>
  <c r="A76" i="14" s="1"/>
  <c r="A77" i="14" s="1"/>
  <c r="A78" i="14" s="1"/>
  <c r="A79" i="14" s="1"/>
  <c r="A80" i="14" s="1"/>
  <c r="Q71" i="14"/>
  <c r="I70" i="14"/>
  <c r="G70" i="14"/>
  <c r="F70" i="14"/>
  <c r="I69" i="14"/>
  <c r="G69" i="14"/>
  <c r="F69" i="14"/>
  <c r="P68" i="14"/>
  <c r="H68" i="14"/>
  <c r="P67" i="14"/>
  <c r="H67" i="14"/>
  <c r="P66" i="14"/>
  <c r="H66" i="14"/>
  <c r="P65" i="14"/>
  <c r="H65" i="14"/>
  <c r="P64" i="14"/>
  <c r="H64" i="14"/>
  <c r="P63" i="14"/>
  <c r="H63" i="14"/>
  <c r="P62" i="14"/>
  <c r="H62" i="14"/>
  <c r="P61" i="14"/>
  <c r="H61" i="14"/>
  <c r="A61" i="14"/>
  <c r="A62" i="14" s="1"/>
  <c r="A63" i="14" s="1"/>
  <c r="A64" i="14" s="1"/>
  <c r="A65" i="14" s="1"/>
  <c r="A66" i="14" s="1"/>
  <c r="A67" i="14" s="1"/>
  <c r="A68" i="14" s="1"/>
  <c r="Q59" i="14"/>
  <c r="I58" i="14"/>
  <c r="G58" i="14"/>
  <c r="F58" i="14"/>
  <c r="I57" i="14"/>
  <c r="G57" i="14"/>
  <c r="F57" i="14"/>
  <c r="P56" i="14"/>
  <c r="H56" i="14"/>
  <c r="P55" i="14"/>
  <c r="H55" i="14"/>
  <c r="P54" i="14"/>
  <c r="H54" i="14"/>
  <c r="P53" i="14"/>
  <c r="H53" i="14"/>
  <c r="P52" i="14"/>
  <c r="H52" i="14"/>
  <c r="P51" i="14"/>
  <c r="H51" i="14"/>
  <c r="P50" i="14"/>
  <c r="H50" i="14"/>
  <c r="P49" i="14"/>
  <c r="H49" i="14"/>
  <c r="P48" i="14"/>
  <c r="H48" i="14"/>
  <c r="A48" i="14"/>
  <c r="A49" i="14" s="1"/>
  <c r="A50" i="14" s="1"/>
  <c r="A51" i="14" s="1"/>
  <c r="A52" i="14" s="1"/>
  <c r="A53" i="14" s="1"/>
  <c r="A54" i="14" s="1"/>
  <c r="A55" i="14" s="1"/>
  <c r="A56" i="14" s="1"/>
  <c r="Q33" i="14"/>
  <c r="I32" i="14"/>
  <c r="G32" i="14"/>
  <c r="F32" i="14"/>
  <c r="I31" i="14"/>
  <c r="G31" i="14"/>
  <c r="F31" i="14"/>
  <c r="P30" i="14"/>
  <c r="H30" i="14"/>
  <c r="P29" i="14"/>
  <c r="H29" i="14"/>
  <c r="P28" i="14"/>
  <c r="H28" i="14"/>
  <c r="P27" i="14"/>
  <c r="H27" i="14"/>
  <c r="P26" i="14"/>
  <c r="H26" i="14"/>
  <c r="P25" i="14"/>
  <c r="H25" i="14"/>
  <c r="P24" i="14"/>
  <c r="H24" i="14"/>
  <c r="P23" i="14"/>
  <c r="H23" i="14"/>
  <c r="P22" i="14"/>
  <c r="H22" i="14"/>
  <c r="A22" i="14"/>
  <c r="A23" i="14" s="1"/>
  <c r="A24" i="14" s="1"/>
  <c r="A25" i="14" s="1"/>
  <c r="A26" i="14" s="1"/>
  <c r="A27" i="14" s="1"/>
  <c r="A28" i="14" s="1"/>
  <c r="A29" i="14" s="1"/>
  <c r="A30" i="14" s="1"/>
  <c r="K6" i="14"/>
  <c r="A6" i="14"/>
  <c r="P43" i="14"/>
  <c r="P42" i="14"/>
  <c r="P41" i="14"/>
  <c r="P40" i="14"/>
  <c r="P39" i="14"/>
  <c r="P38" i="14"/>
  <c r="P37" i="14"/>
  <c r="P36" i="14"/>
  <c r="P35" i="14"/>
  <c r="H43" i="14"/>
  <c r="H42" i="14"/>
  <c r="H41" i="14"/>
  <c r="H40" i="14"/>
  <c r="H39" i="14"/>
  <c r="H38" i="14"/>
  <c r="H37" i="14"/>
  <c r="H36" i="14"/>
  <c r="Q46" i="14"/>
  <c r="I45" i="14"/>
  <c r="G45" i="14"/>
  <c r="F45" i="14"/>
  <c r="I44" i="14"/>
  <c r="G44" i="14"/>
  <c r="F44" i="14"/>
  <c r="H35" i="14"/>
  <c r="A35" i="14"/>
  <c r="A36" i="14" s="1"/>
  <c r="A37" i="14" s="1"/>
  <c r="A38" i="14" s="1"/>
  <c r="A39" i="14" s="1"/>
  <c r="A40" i="14" s="1"/>
  <c r="A41" i="14" s="1"/>
  <c r="A42" i="14" s="1"/>
  <c r="A43" i="14" s="1"/>
  <c r="P17" i="14"/>
  <c r="P16" i="14"/>
  <c r="P15" i="14"/>
  <c r="H17" i="14"/>
  <c r="H16" i="14"/>
  <c r="H15" i="14"/>
  <c r="E17" i="14"/>
  <c r="E16" i="14"/>
  <c r="E15" i="14"/>
  <c r="P9" i="14"/>
  <c r="P10" i="14"/>
  <c r="P11" i="14"/>
  <c r="P12" i="14"/>
  <c r="P13" i="14"/>
  <c r="P14" i="14"/>
  <c r="P8" i="14"/>
  <c r="H9" i="14"/>
  <c r="H10" i="14"/>
  <c r="H11" i="14"/>
  <c r="H12" i="14"/>
  <c r="H13" i="14"/>
  <c r="H14" i="14"/>
  <c r="H8" i="14"/>
  <c r="E14" i="14"/>
  <c r="E13" i="14"/>
  <c r="E12" i="14"/>
  <c r="E11" i="14"/>
  <c r="E10" i="14"/>
  <c r="E9" i="14"/>
  <c r="E8" i="14"/>
  <c r="A3" i="16"/>
  <c r="A2" i="16"/>
  <c r="G109" i="16" l="1"/>
  <c r="I108" i="16"/>
  <c r="H81" i="14"/>
  <c r="H70" i="14"/>
  <c r="H94" i="14"/>
  <c r="H45" i="14"/>
  <c r="H82" i="14"/>
  <c r="F108" i="16"/>
  <c r="F109" i="16"/>
  <c r="H92" i="16"/>
  <c r="H93" i="16"/>
  <c r="H104" i="16"/>
  <c r="H81" i="16"/>
  <c r="H80" i="16"/>
  <c r="I94" i="16"/>
  <c r="F105" i="16"/>
  <c r="F107" i="16" s="1"/>
  <c r="F70" i="16"/>
  <c r="H93" i="14"/>
  <c r="H32" i="14"/>
  <c r="I105" i="16"/>
  <c r="G105" i="16"/>
  <c r="F94" i="16"/>
  <c r="G94" i="16"/>
  <c r="H68" i="16"/>
  <c r="G32" i="16"/>
  <c r="G58" i="16"/>
  <c r="H69" i="16"/>
  <c r="I32" i="16"/>
  <c r="I58" i="16"/>
  <c r="I82" i="16"/>
  <c r="H56" i="16"/>
  <c r="H57" i="16"/>
  <c r="F58" i="16"/>
  <c r="H44" i="16"/>
  <c r="F32" i="16"/>
  <c r="H17" i="16"/>
  <c r="H43" i="16"/>
  <c r="H18" i="16"/>
  <c r="H30" i="16"/>
  <c r="H31" i="16"/>
  <c r="H104" i="14"/>
  <c r="H58" i="14"/>
  <c r="H69" i="14"/>
  <c r="H71" i="14" s="1"/>
  <c r="H31" i="14"/>
  <c r="H57" i="14"/>
  <c r="H105" i="14"/>
  <c r="F19" i="16"/>
  <c r="G19" i="16"/>
  <c r="G107" i="16" s="1"/>
  <c r="I19" i="16"/>
  <c r="I107" i="16" s="1"/>
  <c r="G70" i="16"/>
  <c r="F82" i="16"/>
  <c r="G82" i="16"/>
  <c r="I70" i="16"/>
  <c r="G45" i="16"/>
  <c r="I106" i="14"/>
  <c r="F95" i="14"/>
  <c r="G106" i="14"/>
  <c r="G95" i="14"/>
  <c r="F83" i="14"/>
  <c r="G83" i="14"/>
  <c r="I95" i="14"/>
  <c r="I83" i="14"/>
  <c r="G71" i="14"/>
  <c r="F33" i="14"/>
  <c r="F106" i="14"/>
  <c r="G33" i="14"/>
  <c r="I71" i="14"/>
  <c r="F59" i="14"/>
  <c r="I33" i="14"/>
  <c r="G59" i="14"/>
  <c r="I59" i="14"/>
  <c r="F71" i="14"/>
  <c r="BB1" i="14"/>
  <c r="H44" i="14"/>
  <c r="H46" i="14" s="1"/>
  <c r="F46" i="14"/>
  <c r="G46" i="14"/>
  <c r="I46" i="14"/>
  <c r="I45" i="16"/>
  <c r="F45" i="16"/>
  <c r="H108" i="16" l="1"/>
  <c r="H83" i="14"/>
  <c r="H95" i="14"/>
  <c r="H33" i="14"/>
  <c r="H105" i="16"/>
  <c r="H109" i="16"/>
  <c r="H94" i="16"/>
  <c r="H82" i="16"/>
  <c r="H59" i="14"/>
  <c r="H45" i="16"/>
  <c r="H70" i="16"/>
  <c r="H58" i="16"/>
  <c r="H19" i="16"/>
  <c r="H32" i="16"/>
  <c r="H106" i="14"/>
  <c r="A8" i="14"/>
  <c r="I19" i="14"/>
  <c r="H19" i="14"/>
  <c r="G19" i="14"/>
  <c r="F19" i="14"/>
  <c r="I18" i="14"/>
  <c r="H18" i="14"/>
  <c r="G18" i="14"/>
  <c r="F18" i="14"/>
  <c r="B3" i="14"/>
  <c r="B2" i="14"/>
  <c r="Q20" i="14"/>
  <c r="H107" i="16" l="1"/>
  <c r="A9" i="14"/>
  <c r="A10" i="14" s="1"/>
  <c r="A11" i="14" s="1"/>
  <c r="A12" i="14" s="1"/>
  <c r="A13" i="14" s="1"/>
  <c r="A14" i="14" s="1"/>
  <c r="A15" i="14" s="1"/>
  <c r="A16" i="14" s="1"/>
  <c r="A17" i="14" s="1"/>
  <c r="H20" i="14"/>
  <c r="I20" i="14"/>
  <c r="F20" i="14"/>
  <c r="G20" i="14"/>
  <c r="BB2" i="14" l="1"/>
  <c r="BB3" i="14"/>
  <c r="BH3" i="14"/>
  <c r="BB4" i="14"/>
  <c r="BH1" i="14"/>
  <c r="BH2" i="14"/>
  <c r="BH4" i="14"/>
  <c r="BF2" i="14" l="1"/>
  <c r="AY3" i="14"/>
  <c r="BE4" i="14"/>
  <c r="AZ4" i="14"/>
  <c r="BF3" i="14"/>
  <c r="BF4" i="14"/>
  <c r="BE3" i="14"/>
  <c r="AY4" i="14"/>
  <c r="AZ3" i="14"/>
  <c r="AY1" i="14"/>
  <c r="AY2" i="14"/>
  <c r="AZ2" i="14"/>
  <c r="AZ1" i="14"/>
  <c r="BE1" i="14" l="1"/>
  <c r="BF1" i="14"/>
  <c r="BE2" i="14"/>
  <c r="I108" i="14" l="1"/>
  <c r="H108" i="14"/>
  <c r="G108" i="14"/>
  <c r="F109" i="14"/>
  <c r="H110" i="14"/>
  <c r="I110" i="14"/>
  <c r="F110" i="14"/>
  <c r="G110" i="14"/>
  <c r="H109" i="14"/>
  <c r="I109" i="14"/>
  <c r="G109" i="14" l="1"/>
  <c r="F108" i="14"/>
</calcChain>
</file>

<file path=xl/sharedStrings.xml><?xml version="1.0" encoding="utf-8"?>
<sst xmlns="http://schemas.openxmlformats.org/spreadsheetml/2006/main" count="1063" uniqueCount="324">
  <si>
    <t>Ders Adı</t>
  </si>
  <si>
    <t>Teori</t>
  </si>
  <si>
    <t>Kredi</t>
  </si>
  <si>
    <t>AKTS</t>
  </si>
  <si>
    <t>Uyg.</t>
  </si>
  <si>
    <t>Yarıyıl</t>
  </si>
  <si>
    <t>Ders Kodu</t>
  </si>
  <si>
    <t>Sn</t>
  </si>
  <si>
    <t>Kayıtlı Olduğu Program Adı</t>
  </si>
  <si>
    <t>Çift Anadal Yapacağı Program Adı</t>
  </si>
  <si>
    <t>Kayıtlı Olduğu Fak./YO/MYO</t>
  </si>
  <si>
    <t>Çift Anadal Yapacağı Fak./YO/MYO</t>
  </si>
  <si>
    <t>EŞDEĞER TOPLAMI</t>
  </si>
  <si>
    <t>YARIYIL TOPLAMI</t>
  </si>
  <si>
    <t>GENEL TOPLAM</t>
  </si>
  <si>
    <t>ZORUNLU TOPLAMI</t>
  </si>
  <si>
    <t>AÇIKLAMALAR</t>
  </si>
  <si>
    <t>3- Her iki müfredat karşılaştırılarak sağdaki tabloya sadece eşdeğer olan dersler kayıtlı oldukları programın müfredatındaki haliyle yazılır.</t>
  </si>
  <si>
    <t>9- Soldaki tabloda her yarıyılın sonunda Eşdeğer Toplamı, Zorunlu Toplamı ve Yarıyıl Toplamı hesaplatılır.</t>
  </si>
  <si>
    <t>GENEL Eşdeğer Toplamı</t>
  </si>
  <si>
    <t>10- Soldaki tablonun en altına Genel Toplam, Genel Eşdeğer Toplamı ve Genel Zorunlu Toplamı hesaplatılır.</t>
  </si>
  <si>
    <t>GENEL Zorunlu Toplamı</t>
  </si>
  <si>
    <t xml:space="preserve">11- Bu iki tablo kullanılarak nihai Çap Müfredatı oluşturulur. </t>
  </si>
  <si>
    <t>13- Ders eşdeğer olmayıp Zorunlu ise Soldaki tablodan bilgiler alınarak müfredat oluşturulur.</t>
  </si>
  <si>
    <t>1- Bu tablo Eşdeğerlik Tablosu kullanılarak oluşturulmuştur.</t>
  </si>
  <si>
    <t>ÇİFT ANADAL EŞDEĞERLİK TABLOSU</t>
  </si>
  <si>
    <t>Sn1</t>
  </si>
  <si>
    <t>Sn2</t>
  </si>
  <si>
    <t>Sn3</t>
  </si>
  <si>
    <t>Sn4</t>
  </si>
  <si>
    <t>Sn5</t>
  </si>
  <si>
    <t>Sn6</t>
  </si>
  <si>
    <t>Sn7</t>
  </si>
  <si>
    <t>Sn8</t>
  </si>
  <si>
    <t>X</t>
  </si>
  <si>
    <t>ÇİFT ANADAL MÜFREDATI</t>
  </si>
  <si>
    <t>X1</t>
  </si>
  <si>
    <t>Başlangıç</t>
  </si>
  <si>
    <t>Bitiş</t>
  </si>
  <si>
    <t>X2</t>
  </si>
  <si>
    <t>X3</t>
  </si>
  <si>
    <t>X4</t>
  </si>
  <si>
    <t>X5</t>
  </si>
  <si>
    <t>X6</t>
  </si>
  <si>
    <t>X7</t>
  </si>
  <si>
    <t>X8</t>
  </si>
  <si>
    <t>YY</t>
  </si>
  <si>
    <t>Sira1</t>
  </si>
  <si>
    <t>Sira2</t>
  </si>
  <si>
    <t>Sira3</t>
  </si>
  <si>
    <t>Sira4</t>
  </si>
  <si>
    <t>Sira5</t>
  </si>
  <si>
    <t>Sira6</t>
  </si>
  <si>
    <t>Sira7</t>
  </si>
  <si>
    <t>Sira8</t>
  </si>
  <si>
    <t>SAYFASONU</t>
  </si>
  <si>
    <t>1- Soldaki tablo Çift Anadal yapılacak olan programın müfredatıdır.</t>
  </si>
  <si>
    <t>2- Sağdaki tablo Çift Anadal yapmak isteyen öğrencilerin kayıtlı oldukları programın müfredatında olup eşdeğer derslerin bilgilerini gösterir.</t>
  </si>
  <si>
    <t>4- Sağdaki tabloda eşdeğer derslerin kodu, adı, teorik ve uygulama saatleri ile kredi bilgileri SARI renk yapılır.</t>
  </si>
  <si>
    <t>5- Sağdaki tabloya her yarıyılın sonunda eşdeğer derslerin yarıyıl toplamları yazılır.</t>
  </si>
  <si>
    <t>6- Sağdaki tabloya, eşdeğer dersin teorik ve uygulama saatleri, kredi ile AKTS bilgileri çap yapılacak program ile aynı değilse yazı rengi KIRMIZI yapılır.</t>
  </si>
  <si>
    <t>7- Soldaki tabloda eşdeğer derslerin yarıyılı ve AKTS değerleri SARI yapılır.</t>
  </si>
  <si>
    <t>8- Soldaki tabloda zorunlu derslerin bilgilerinin tamamı SARI yapılır.</t>
  </si>
  <si>
    <r>
      <t xml:space="preserve">12- Yukarıdaki örnekte görüldüğü gibi, sağdaki ve soldaki tablolarda yer alan sarı renkli alanlar birleştirilerek Müfredat oluşturulur. </t>
    </r>
    <r>
      <rPr>
        <b/>
        <sz val="9"/>
        <color theme="1"/>
        <rFont val="Calibri"/>
        <family val="2"/>
        <charset val="162"/>
        <scheme val="minor"/>
      </rPr>
      <t>Buradaki önemli nokta; ders eşdeğer ise sağdaki tablodaki dersin kodu, adı, teorik ve uygulama saatleri ile kredi bilgisi alınır,  yarıyıl ve AKTS bilgisi soldaki tablodan alınır.</t>
    </r>
    <r>
      <rPr>
        <sz val="9"/>
        <color theme="1"/>
        <rFont val="Calibri"/>
        <family val="2"/>
        <charset val="162"/>
        <scheme val="minor"/>
      </rPr>
      <t xml:space="preserve"> </t>
    </r>
  </si>
  <si>
    <t>E/Z</t>
  </si>
  <si>
    <t>NOT</t>
  </si>
  <si>
    <t>Çalışma tablosunda ExcelMakro kullanıldığından GeriAl seçeneği çalışmayabilir. Bu nedenle ara ara yapılanlar kayıt edilmelidir.</t>
  </si>
  <si>
    <t xml:space="preserve">Çalışmaya başlamadan önce satır açma, satır silme, birleşmiş kolonların eklenmesi, zorunlu ve eşdeğer ders işaretlenmesi denendikten sonra </t>
  </si>
  <si>
    <t>çalılmaya başlanmalıdır.</t>
  </si>
  <si>
    <t>EĞİTİM FAKÜLTESİ</t>
  </si>
  <si>
    <t>İLKÖĞRETİM MATEMATİK ÖĞRETMENLİĞİ</t>
  </si>
  <si>
    <t>FEN BİLGİSİ ÖĞRETMENLİĞİ</t>
  </si>
  <si>
    <t>Zorunlu</t>
  </si>
  <si>
    <t>LABORATUVAR GÜVENLİĞİ VE DENEY TEKNİKLERİ</t>
  </si>
  <si>
    <t>KİMYA I</t>
  </si>
  <si>
    <t>ATATÜRK İLKELERİ VE İNKILAP TARİHİ I</t>
  </si>
  <si>
    <t>BİLİŞİM TEKNOLOJİLERİ</t>
  </si>
  <si>
    <t>GENEL MATEMATİK I</t>
  </si>
  <si>
    <t>FİZİK I</t>
  </si>
  <si>
    <t>EĞİTİME GİRİŞ</t>
  </si>
  <si>
    <t>EĞİTİM FELSEFESİ</t>
  </si>
  <si>
    <t>TÜRK DİLİ I</t>
  </si>
  <si>
    <t xml:space="preserve">YABANCI DİL I </t>
  </si>
  <si>
    <t>Eşdeğer</t>
  </si>
  <si>
    <t>FİZİK II</t>
  </si>
  <si>
    <t>KİMYA II</t>
  </si>
  <si>
    <t>BİYOLOJİ I</t>
  </si>
  <si>
    <t>ATATÜRK İLKELERİ VE İNKILAP TARİHİ II</t>
  </si>
  <si>
    <t>GENEL MATEMATİK II</t>
  </si>
  <si>
    <t>EĞİTİM PSİKOLOJİSİ</t>
  </si>
  <si>
    <t>OKUL DENEYİMİ</t>
  </si>
  <si>
    <t>TÜRK DİLİ II</t>
  </si>
  <si>
    <t xml:space="preserve">YABANCI DİL II </t>
  </si>
  <si>
    <t>BİYOLOJİ II</t>
  </si>
  <si>
    <t>FEN ÖĞRENME VE ÖĞRETİM YAKLAŞIMLARI</t>
  </si>
  <si>
    <t>FİZİK III</t>
  </si>
  <si>
    <t>KİMYA III</t>
  </si>
  <si>
    <t>AE SEÇMELİ 1*</t>
  </si>
  <si>
    <t>ÖĞRETİM İLKE VE YÖNTEMLERİ</t>
  </si>
  <si>
    <t>ÖĞRETİM TEKNOLOJİLERİ</t>
  </si>
  <si>
    <t>GK SEÇMELİ 1</t>
  </si>
  <si>
    <t>MB SEÇMELİ 1</t>
  </si>
  <si>
    <t>BİYOLOJİ III</t>
  </si>
  <si>
    <t>FEN ÖĞRETİM PROGRAMLARI</t>
  </si>
  <si>
    <t>FİZİK IV</t>
  </si>
  <si>
    <t>KİMYA IV</t>
  </si>
  <si>
    <t>AE SEÇMELİ 2*</t>
  </si>
  <si>
    <t>TOPLUMA HİZMET UYGULAMALARI</t>
  </si>
  <si>
    <t>EĞİTİMDE ARAŞTIRMA YÖNTEMLERİ</t>
  </si>
  <si>
    <t>GK SEÇMELİ 2</t>
  </si>
  <si>
    <t>MB SEÇMELİ 2</t>
  </si>
  <si>
    <t>BİYOLOJİ IV</t>
  </si>
  <si>
    <t>FEN ÖĞRETİMİ I</t>
  </si>
  <si>
    <t>FEN ÖĞRETİMİ LABORATUVAR UYGULAMALARI I</t>
  </si>
  <si>
    <t>AE SEÇMELİ 3*</t>
  </si>
  <si>
    <t>EĞİTİMDE ÖLÇME VE DEĞERLENDİRME</t>
  </si>
  <si>
    <t>EĞİTİMDE PROGRAM GELİŞTİRME</t>
  </si>
  <si>
    <t>GK SEÇMELİ 3</t>
  </si>
  <si>
    <t>MB SEÇMELİ 3</t>
  </si>
  <si>
    <t>FEN ÖĞRETİMİ LABORATUVAR UYGULAMALARI II</t>
  </si>
  <si>
    <t>FEN ÖĞRETİMİ II</t>
  </si>
  <si>
    <t>YER BİLİMİ</t>
  </si>
  <si>
    <t>AE SEÇMELİ 4*</t>
  </si>
  <si>
    <t>EĞİTİMDE ETİK VE AHLAK</t>
  </si>
  <si>
    <t>SINIF YÖNETİMİ</t>
  </si>
  <si>
    <t>GK SEÇMELİ 4</t>
  </si>
  <si>
    <t>MB SEÇMELİ 4</t>
  </si>
  <si>
    <t>BİLİMSEL MUHAKEME BECERİLERİ</t>
  </si>
  <si>
    <t>ÇEVRE EĞİTİMİ</t>
  </si>
  <si>
    <t>FEN EĞİTİMİNDE ALAN ÇALIŞMASI</t>
  </si>
  <si>
    <t>AE SEÇMELİ 5*</t>
  </si>
  <si>
    <t>OKULLARDA REHBERLİK</t>
  </si>
  <si>
    <t>ÖĞRETMENLİK UYGULAMASI I</t>
  </si>
  <si>
    <t>TÜRK EĞİTİM SİSTEMİ VE OKUL YÖNETİMİ</t>
  </si>
  <si>
    <t>MB SEÇMELİ 5</t>
  </si>
  <si>
    <t>BİLİMİN DOĞASI VE ÖĞRETİMİ</t>
  </si>
  <si>
    <t>ASTRONOMİ</t>
  </si>
  <si>
    <t>EVRİM</t>
  </si>
  <si>
    <t>ÖZEL EĞİTİM VE KAYNAŞTIRMA</t>
  </si>
  <si>
    <t>ÖĞRETMENLİK UYGULAMASI II</t>
  </si>
  <si>
    <t>FEN115</t>
  </si>
  <si>
    <t>FEN113</t>
  </si>
  <si>
    <t>AİİT103</t>
  </si>
  <si>
    <t>FEN109</t>
  </si>
  <si>
    <t>FEN107</t>
  </si>
  <si>
    <t>FEN111</t>
  </si>
  <si>
    <t>FMB101</t>
  </si>
  <si>
    <t>FMB103</t>
  </si>
  <si>
    <t>TUR103</t>
  </si>
  <si>
    <t>YAD101</t>
  </si>
  <si>
    <t>FEN110</t>
  </si>
  <si>
    <t>FEN112</t>
  </si>
  <si>
    <t>FEN114</t>
  </si>
  <si>
    <t>AİİT104</t>
  </si>
  <si>
    <t>FEN116</t>
  </si>
  <si>
    <t>FMB104</t>
  </si>
  <si>
    <t>FMB106</t>
  </si>
  <si>
    <t>TUR104</t>
  </si>
  <si>
    <t>YAD102</t>
  </si>
  <si>
    <t>FAE203</t>
  </si>
  <si>
    <t>FAE209</t>
  </si>
  <si>
    <t>FAE211</t>
  </si>
  <si>
    <t>FAE213</t>
  </si>
  <si>
    <t>AE201</t>
  </si>
  <si>
    <t>FMB205</t>
  </si>
  <si>
    <t>FMB207</t>
  </si>
  <si>
    <t>GK201</t>
  </si>
  <si>
    <t>MB201</t>
  </si>
  <si>
    <t>FAE204</t>
  </si>
  <si>
    <t>FAE208</t>
  </si>
  <si>
    <t>FAE210</t>
  </si>
  <si>
    <t>FAE212</t>
  </si>
  <si>
    <t>AE202</t>
  </si>
  <si>
    <t>FGK202</t>
  </si>
  <si>
    <t>FMB206</t>
  </si>
  <si>
    <t>GK202</t>
  </si>
  <si>
    <t>MB202</t>
  </si>
  <si>
    <t>FAE311</t>
  </si>
  <si>
    <t>FAE307</t>
  </si>
  <si>
    <t>FAE309</t>
  </si>
  <si>
    <t>AE301</t>
  </si>
  <si>
    <t>GK301</t>
  </si>
  <si>
    <t>MB301</t>
  </si>
  <si>
    <t>FMB305</t>
  </si>
  <si>
    <t>FMB307</t>
  </si>
  <si>
    <t>AE302</t>
  </si>
  <si>
    <t>GK302</t>
  </si>
  <si>
    <t>MB302</t>
  </si>
  <si>
    <t>FAE312</t>
  </si>
  <si>
    <t>FAE308</t>
  </si>
  <si>
    <t>FAE310</t>
  </si>
  <si>
    <t>FMB302</t>
  </si>
  <si>
    <t>FMB304</t>
  </si>
  <si>
    <t>FAE407</t>
  </si>
  <si>
    <t>FAE403</t>
  </si>
  <si>
    <t>FAE405</t>
  </si>
  <si>
    <t>AE401</t>
  </si>
  <si>
    <t>FMB405</t>
  </si>
  <si>
    <t>FMB406</t>
  </si>
  <si>
    <t>FMB407</t>
  </si>
  <si>
    <t>FMB403</t>
  </si>
  <si>
    <t>MB401</t>
  </si>
  <si>
    <t>FAE406</t>
  </si>
  <si>
    <t>FAE408</t>
  </si>
  <si>
    <t>FAE410</t>
  </si>
  <si>
    <t>AE402</t>
  </si>
  <si>
    <t>FMB404</t>
  </si>
  <si>
    <t>İMB109</t>
  </si>
  <si>
    <t>İM113</t>
  </si>
  <si>
    <t>TEMEL FİZİK</t>
  </si>
  <si>
    <t>İMMB101</t>
  </si>
  <si>
    <t>İMMB104</t>
  </si>
  <si>
    <t>İM115</t>
  </si>
  <si>
    <t>GENEL MATEMATİK</t>
  </si>
  <si>
    <t>İMMB102</t>
  </si>
  <si>
    <t>İMMB106</t>
  </si>
  <si>
    <t>YABANCI DİL II</t>
  </si>
  <si>
    <t>İMMB205</t>
  </si>
  <si>
    <t>İMMB201</t>
  </si>
  <si>
    <t>İMGK402</t>
  </si>
  <si>
    <t>İMMB204</t>
  </si>
  <si>
    <t>İMMB306</t>
  </si>
  <si>
    <t>İMMB308</t>
  </si>
  <si>
    <t>GK401</t>
  </si>
  <si>
    <t>EĞİTİMDE AHLAK VE ETİK</t>
  </si>
  <si>
    <t>GK402</t>
  </si>
  <si>
    <t>İMMB301</t>
  </si>
  <si>
    <t>İMMB407</t>
  </si>
  <si>
    <t>İMMB404</t>
  </si>
  <si>
    <t>İMMB408</t>
  </si>
  <si>
    <t>İMMB403</t>
  </si>
  <si>
    <t>E/A</t>
  </si>
  <si>
    <t>MB SEÇMELİ DERS HAVUZU</t>
  </si>
  <si>
    <t>MB</t>
  </si>
  <si>
    <t>21. Yüzyıl Eğitiminde Güncel Gelişmeler</t>
  </si>
  <si>
    <t>Açık ve Uzaktan Öğrenme</t>
  </si>
  <si>
    <t>Çocuk Psikolojisi</t>
  </si>
  <si>
    <t>Ders İmecesi</t>
  </si>
  <si>
    <t>Dikkat Eksikliği ve Hiperaktivite Bozukluğu</t>
  </si>
  <si>
    <t>Eğitim Antropolojisi</t>
  </si>
  <si>
    <t>Eğitim Hukuku</t>
  </si>
  <si>
    <t>Eğitim Tarihi</t>
  </si>
  <si>
    <t>Eğitim ve Öğretimde Motivasyon</t>
  </si>
  <si>
    <t>Eğitimde Drama</t>
  </si>
  <si>
    <t>Eğitimde Kodlama ve Uygulamaları</t>
  </si>
  <si>
    <t>Eğitimde Program Dışı Etkinlikler</t>
  </si>
  <si>
    <t>Eleştirel ve Analitik Düşünme</t>
  </si>
  <si>
    <t>Hastanede Yatan Çocukların Eğitimi</t>
  </si>
  <si>
    <t>Kapsayıcı Eğitim</t>
  </si>
  <si>
    <t>Karakter ve Değer Eğitimi</t>
  </si>
  <si>
    <t>Karşılaştırmalı Eğitim</t>
  </si>
  <si>
    <t>Mikro Öğretim</t>
  </si>
  <si>
    <t>Müze Eğitimi</t>
  </si>
  <si>
    <t xml:space="preserve">Okul Dışı Öğrenme Ortamları </t>
  </si>
  <si>
    <t>Okul Psikolojisi</t>
  </si>
  <si>
    <t xml:space="preserve">Öğrenme Güçlüğü </t>
  </si>
  <si>
    <t>Öğretimi Bireyselleştirme ve Uyarlama</t>
  </si>
  <si>
    <t>Sınıflarda Rehberlik Uygulamaları</t>
  </si>
  <si>
    <t>Sosyal Sorunlar ve Eğitim</t>
  </si>
  <si>
    <t>Sürdürülebilir Kalkınma ve Eğitim</t>
  </si>
  <si>
    <t>Türk Eğitim Tarihi</t>
  </si>
  <si>
    <t>Yetişkin Eğitimi ve Hayat Boyu Öğrenme</t>
  </si>
  <si>
    <t>GK SEÇMELİ DERS HAVUZU</t>
  </si>
  <si>
    <t>GK</t>
  </si>
  <si>
    <t>Eğitimde Yapay Zekanın Temelleri</t>
  </si>
  <si>
    <t>Robotik ve Kodlama</t>
  </si>
  <si>
    <t>Bağımlılık ve Bağımlılıkla Mücadele</t>
  </si>
  <si>
    <t>Beslenme ve Sağlık</t>
  </si>
  <si>
    <t>Bilişim Teknolojileri</t>
  </si>
  <si>
    <t>Bilim ve Araştırma Etiği</t>
  </si>
  <si>
    <t>Ekonomi ve Girişimcilik</t>
  </si>
  <si>
    <t>Geleneksel Türk El Sanatları</t>
  </si>
  <si>
    <t>İnsan Hakları ve Demokrasi Eğitimi</t>
  </si>
  <si>
    <t>İnsan İlişkileri ve İletişim</t>
  </si>
  <si>
    <t>Kariyer Planlama ve Geliştirme</t>
  </si>
  <si>
    <t>Kültür ve Dil</t>
  </si>
  <si>
    <t>Medya Okuryazarlığı</t>
  </si>
  <si>
    <t>Mesleki İngilizce</t>
  </si>
  <si>
    <t>Sanat ve Estetik</t>
  </si>
  <si>
    <t>Türk Halk Oyunları</t>
  </si>
  <si>
    <t>Türk İşaret Dili</t>
  </si>
  <si>
    <t>Türk Kültür Coğrafyası</t>
  </si>
  <si>
    <t>Türk Musikisi</t>
  </si>
  <si>
    <t>Türk Sanatı Tarihi</t>
  </si>
  <si>
    <t>Temel Müzik Bilgisi</t>
  </si>
  <si>
    <t>Diksiyon ve Etkili Konuşma</t>
  </si>
  <si>
    <t>Türk Anayasa Tarihi</t>
  </si>
  <si>
    <t>Çağdaş Dünya Tarihi</t>
  </si>
  <si>
    <t>Ülkeler Coğrafyası</t>
  </si>
  <si>
    <t>Doğal Kaynaklar</t>
  </si>
  <si>
    <t>Edebiyat ve Toplum</t>
  </si>
  <si>
    <t>Edebiyatımızda Güfte ve Güfte Yazarlığı</t>
  </si>
  <si>
    <t>Uluslararası Öğrencilerİçin Akademik Türkçe</t>
  </si>
  <si>
    <t>Okuma Kültürü</t>
  </si>
  <si>
    <t>Hukuk ve Adalet</t>
  </si>
  <si>
    <t>İlk Yardım</t>
  </si>
  <si>
    <t>Ders Dışı Etkinlikler</t>
  </si>
  <si>
    <t>Bilim Tarihi ve Felefesi</t>
  </si>
  <si>
    <t>AE SEÇMELİ DERS HAVUZU</t>
  </si>
  <si>
    <t>AE</t>
  </si>
  <si>
    <t>Bilimin Teknolojideki Uygulamaları</t>
  </si>
  <si>
    <t>Fen Bilgisi Ders Kitabı İncelemesi</t>
  </si>
  <si>
    <t>Fen Bilgisi Öğretiminde Kavram Yanılgıları</t>
  </si>
  <si>
    <t>Fen Öğretiminde Materyal Tasarımı</t>
  </si>
  <si>
    <t>Fen ve Teknoloji Kaynaklı Sorunlar</t>
  </si>
  <si>
    <t>İnsan Anatomisi ve Fizyolojisi</t>
  </si>
  <si>
    <t>Kimyasal Atıklar ve Çevre Kirliliği</t>
  </si>
  <si>
    <t>Sınıf İçi Öğrenmelerin Değerlendirilmesi</t>
  </si>
  <si>
    <t>Türkiyenin Biyolojik Zenginlikleri</t>
  </si>
  <si>
    <t>Yenilenebilir Enerji Kaynakları</t>
  </si>
  <si>
    <t>Fen Öğretiminde Okul Dışı Öğrenme Ortamları</t>
  </si>
  <si>
    <t>Disiplinlerarası Fen Öğretimi</t>
  </si>
  <si>
    <t>STEM Eğitimi ve Uygulamaları</t>
  </si>
  <si>
    <t>Biyolojide Özel Konular</t>
  </si>
  <si>
    <t>Fizikte Özel Konular</t>
  </si>
  <si>
    <t>İM110</t>
  </si>
  <si>
    <t>ANALİZ 1</t>
  </si>
  <si>
    <t>İMAE211</t>
  </si>
  <si>
    <t>ANALİZ 2</t>
  </si>
  <si>
    <t>AE SEÇMELİ 6*</t>
  </si>
  <si>
    <t>AE SEÇMELİ 7*</t>
  </si>
  <si>
    <t>*Fen Bilgisi Öğretmenliği güncel müfredatındaki ‘Alan Eğitimi Seçmeli Ders Grubu’ndan 1 ders seçilecektir.</t>
  </si>
  <si>
    <t>* Fen Bilgisi Öğretmenliği güncel müfredatındaki ‘Alan Eğitimi Seçmeli Ders Grubu’ndan 1 ders seçilecektir.</t>
  </si>
  <si>
    <t>Fen Eğitiminde Yapay Zeka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</si>
</sst>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162"/>
      <scheme val="minor"/>
    </font>
    <font>
      <sz val="9"/>
      <color theme="0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sz val="7"/>
      <name val="Calibri"/>
      <family val="2"/>
      <charset val="162"/>
      <scheme val="minor"/>
    </font>
    <font>
      <b/>
      <sz val="7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charset val="162"/>
      <scheme val="minor"/>
    </font>
    <font>
      <b/>
      <sz val="8"/>
      <color theme="0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7"/>
      <color theme="0"/>
      <name val="Calibri"/>
      <family val="2"/>
      <charset val="162"/>
      <scheme val="minor"/>
    </font>
    <font>
      <sz val="7"/>
      <color theme="0"/>
      <name val="Calibri"/>
      <family val="2"/>
      <charset val="162"/>
      <scheme val="minor"/>
    </font>
    <font>
      <b/>
      <sz val="9"/>
      <color theme="4" tint="-0.249977111117893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7"/>
      <color theme="1" tint="0.499984740745262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7"/>
      <color rgb="FF000000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9"/>
      <name val="Times New Roman"/>
      <family val="1"/>
      <charset val="16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8" fillId="2" borderId="1" xfId="0" applyFont="1" applyFill="1" applyBorder="1"/>
    <xf numFmtId="0" fontId="4" fillId="0" borderId="0" xfId="0" applyFont="1"/>
    <xf numFmtId="0" fontId="9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3" borderId="1" xfId="0" applyFont="1" applyFill="1" applyBorder="1"/>
    <xf numFmtId="0" fontId="1" fillId="0" borderId="0" xfId="0" applyFont="1" applyAlignment="1">
      <alignment horizontal="right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6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4" fillId="3" borderId="1" xfId="0" applyFont="1" applyFill="1" applyBorder="1" applyAlignment="1" applyProtection="1">
      <alignment vertical="center"/>
      <protection hidden="1"/>
    </xf>
    <xf numFmtId="0" fontId="12" fillId="3" borderId="1" xfId="0" applyFont="1" applyFill="1" applyBorder="1" applyAlignment="1" applyProtection="1">
      <alignment vertical="center"/>
      <protection hidden="1"/>
    </xf>
    <xf numFmtId="0" fontId="12" fillId="3" borderId="1" xfId="0" applyFont="1" applyFill="1" applyBorder="1" applyAlignment="1" applyProtection="1">
      <alignment horizontal="left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5" fillId="0" borderId="1" xfId="0" applyFont="1" applyBorder="1" applyAlignment="1" applyProtection="1">
      <alignment vertical="center"/>
      <protection hidden="1"/>
    </xf>
    <xf numFmtId="0" fontId="7" fillId="0" borderId="1" xfId="0" applyFont="1" applyBorder="1" applyAlignment="1" applyProtection="1">
      <alignment vertical="center"/>
      <protection hidden="1"/>
    </xf>
    <xf numFmtId="0" fontId="1" fillId="4" borderId="0" xfId="0" applyFont="1" applyFill="1" applyAlignment="1" applyProtection="1">
      <alignment vertical="center"/>
      <protection hidden="1"/>
    </xf>
    <xf numFmtId="0" fontId="15" fillId="0" borderId="1" xfId="0" applyFont="1" applyBorder="1" applyAlignment="1" applyProtection="1">
      <alignment vertical="center"/>
      <protection hidden="1"/>
    </xf>
    <xf numFmtId="0" fontId="8" fillId="0" borderId="1" xfId="0" applyFont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8" fillId="0" borderId="1" xfId="0" applyFont="1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horizontal="left" vertical="center"/>
      <protection hidden="1"/>
    </xf>
    <xf numFmtId="0" fontId="5" fillId="5" borderId="1" xfId="0" applyFont="1" applyFill="1" applyBorder="1" applyAlignment="1" applyProtection="1">
      <alignment vertical="center"/>
      <protection hidden="1"/>
    </xf>
    <xf numFmtId="0" fontId="7" fillId="5" borderId="1" xfId="0" applyFont="1" applyFill="1" applyBorder="1" applyAlignment="1" applyProtection="1">
      <alignment vertical="center"/>
      <protection hidden="1"/>
    </xf>
    <xf numFmtId="0" fontId="8" fillId="5" borderId="1" xfId="0" applyFont="1" applyFill="1" applyBorder="1" applyAlignment="1" applyProtection="1">
      <alignment horizontal="left" vertical="center"/>
      <protection hidden="1"/>
    </xf>
    <xf numFmtId="0" fontId="8" fillId="5" borderId="1" xfId="0" applyFont="1" applyFill="1" applyBorder="1" applyAlignment="1" applyProtection="1">
      <alignment vertical="center"/>
      <protection hidden="1"/>
    </xf>
    <xf numFmtId="0" fontId="5" fillId="5" borderId="0" xfId="0" applyFont="1" applyFill="1" applyAlignment="1" applyProtection="1">
      <alignment vertical="center"/>
      <protection hidden="1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19" fillId="5" borderId="1" xfId="0" applyFont="1" applyFill="1" applyBorder="1" applyAlignment="1" applyProtection="1">
      <alignment horizontal="left" vertical="center"/>
      <protection hidden="1"/>
    </xf>
    <xf numFmtId="0" fontId="20" fillId="0" borderId="0" xfId="0" applyFont="1" applyAlignment="1">
      <alignment vertical="center"/>
    </xf>
    <xf numFmtId="0" fontId="17" fillId="6" borderId="0" xfId="0" applyFont="1" applyFill="1" applyAlignment="1" applyProtection="1">
      <alignment horizontal="left" indent="1"/>
      <protection locked="0"/>
    </xf>
    <xf numFmtId="0" fontId="18" fillId="6" borderId="0" xfId="0" applyFont="1" applyFill="1" applyAlignment="1" applyProtection="1">
      <alignment horizontal="left" vertical="center" indent="1"/>
      <protection locked="0"/>
    </xf>
    <xf numFmtId="0" fontId="21" fillId="0" borderId="6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1" fillId="7" borderId="6" xfId="0" applyFont="1" applyFill="1" applyBorder="1" applyAlignment="1">
      <alignment vertical="center" wrapText="1"/>
    </xf>
    <xf numFmtId="0" fontId="21" fillId="7" borderId="0" xfId="0" applyFont="1" applyFill="1"/>
    <xf numFmtId="0" fontId="21" fillId="7" borderId="7" xfId="0" applyFont="1" applyFill="1" applyBorder="1" applyAlignment="1">
      <alignment vertical="center" wrapText="1"/>
    </xf>
    <xf numFmtId="0" fontId="21" fillId="7" borderId="6" xfId="0" applyFont="1" applyFill="1" applyBorder="1" applyAlignment="1">
      <alignment horizontal="right" vertical="center" wrapText="1"/>
    </xf>
    <xf numFmtId="0" fontId="21" fillId="7" borderId="7" xfId="0" applyFont="1" applyFill="1" applyBorder="1" applyAlignment="1">
      <alignment horizontal="right" vertical="center" wrapText="1"/>
    </xf>
    <xf numFmtId="0" fontId="21" fillId="7" borderId="8" xfId="0" applyFont="1" applyFill="1" applyBorder="1" applyAlignment="1">
      <alignment horizontal="right" vertical="center" wrapText="1"/>
    </xf>
    <xf numFmtId="0" fontId="21" fillId="7" borderId="9" xfId="0" applyFont="1" applyFill="1" applyBorder="1" applyAlignment="1">
      <alignment horizontal="right" vertical="center" wrapText="1"/>
    </xf>
    <xf numFmtId="0" fontId="7" fillId="7" borderId="1" xfId="0" applyFont="1" applyFill="1" applyBorder="1" applyAlignment="1" applyProtection="1">
      <alignment vertical="center"/>
      <protection hidden="1"/>
    </xf>
    <xf numFmtId="0" fontId="21" fillId="0" borderId="6" xfId="0" applyFont="1" applyBorder="1" applyAlignment="1">
      <alignment horizontal="right" vertical="center" wrapText="1"/>
    </xf>
    <xf numFmtId="0" fontId="21" fillId="0" borderId="8" xfId="0" applyFont="1" applyBorder="1" applyAlignment="1">
      <alignment horizontal="right" vertical="center" wrapText="1"/>
    </xf>
    <xf numFmtId="0" fontId="21" fillId="0" borderId="7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12" fillId="8" borderId="1" xfId="0" applyFont="1" applyFill="1" applyBorder="1" applyAlignment="1" applyProtection="1">
      <alignment vertical="center"/>
      <protection hidden="1"/>
    </xf>
    <xf numFmtId="0" fontId="12" fillId="8" borderId="1" xfId="0" applyFont="1" applyFill="1" applyBorder="1" applyAlignment="1" applyProtection="1">
      <alignment horizontal="left" vertical="center"/>
      <protection hidden="1"/>
    </xf>
    <xf numFmtId="0" fontId="17" fillId="9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 applyProtection="1">
      <alignment vertical="center"/>
      <protection locked="0"/>
    </xf>
    <xf numFmtId="0" fontId="23" fillId="10" borderId="9" xfId="0" applyFont="1" applyFill="1" applyBorder="1" applyAlignment="1">
      <alignment vertical="center"/>
    </xf>
    <xf numFmtId="0" fontId="18" fillId="9" borderId="1" xfId="0" applyFont="1" applyFill="1" applyBorder="1" applyAlignment="1">
      <alignment horizontal="center" vertical="center" wrapText="1"/>
    </xf>
    <xf numFmtId="0" fontId="24" fillId="10" borderId="9" xfId="0" applyFont="1" applyFill="1" applyBorder="1" applyAlignment="1">
      <alignment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23" fillId="12" borderId="9" xfId="0" applyFont="1" applyFill="1" applyBorder="1" applyAlignment="1">
      <alignment vertical="center" wrapText="1"/>
    </xf>
    <xf numFmtId="0" fontId="23" fillId="12" borderId="9" xfId="0" applyFont="1" applyFill="1" applyBorder="1" applyAlignment="1">
      <alignment vertical="center"/>
    </xf>
    <xf numFmtId="0" fontId="23" fillId="12" borderId="0" xfId="0" applyFont="1" applyFill="1"/>
    <xf numFmtId="0" fontId="17" fillId="13" borderId="1" xfId="0" applyFont="1" applyFill="1" applyBorder="1" applyAlignment="1">
      <alignment horizontal="center" vertical="center" wrapText="1"/>
    </xf>
    <xf numFmtId="0" fontId="25" fillId="14" borderId="9" xfId="0" applyFont="1" applyFill="1" applyBorder="1" applyAlignment="1">
      <alignment vertical="center" wrapText="1"/>
    </xf>
    <xf numFmtId="0" fontId="25" fillId="14" borderId="7" xfId="0" applyFont="1" applyFill="1" applyBorder="1" applyAlignment="1">
      <alignment vertical="center" wrapText="1"/>
    </xf>
    <xf numFmtId="0" fontId="0" fillId="5" borderId="0" xfId="0" applyFill="1"/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right" vertical="center"/>
      <protection hidden="1"/>
    </xf>
    <xf numFmtId="0" fontId="12" fillId="3" borderId="1" xfId="0" applyFont="1" applyFill="1" applyBorder="1" applyAlignment="1" applyProtection="1">
      <alignment horizontal="right" vertical="center"/>
      <protection hidden="1"/>
    </xf>
    <xf numFmtId="0" fontId="7" fillId="0" borderId="1" xfId="0" applyFont="1" applyBorder="1" applyAlignment="1" applyProtection="1">
      <alignment horizontal="right" vertical="center"/>
      <protection hidden="1"/>
    </xf>
    <xf numFmtId="0" fontId="7" fillId="0" borderId="1" xfId="0" applyFont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 applyProtection="1">
      <alignment horizontal="right" vertical="center"/>
      <protection hidden="1"/>
    </xf>
    <xf numFmtId="0" fontId="7" fillId="7" borderId="1" xfId="0" applyFont="1" applyFill="1" applyBorder="1" applyAlignment="1" applyProtection="1">
      <alignment horizontal="right" vertical="center"/>
      <protection hidden="1"/>
    </xf>
    <xf numFmtId="0" fontId="5" fillId="0" borderId="1" xfId="0" applyFont="1" applyBorder="1" applyAlignment="1" applyProtection="1">
      <alignment horizontal="right" vertical="center"/>
      <protection hidden="1"/>
    </xf>
    <xf numFmtId="0" fontId="7" fillId="5" borderId="1" xfId="0" applyFont="1" applyFill="1" applyBorder="1" applyAlignment="1" applyProtection="1">
      <alignment horizontal="right" vertical="center"/>
      <protection hidden="1"/>
    </xf>
    <xf numFmtId="0" fontId="8" fillId="5" borderId="1" xfId="0" applyFont="1" applyFill="1" applyBorder="1" applyAlignment="1" applyProtection="1">
      <alignment horizontal="right" vertical="center"/>
      <protection hidden="1"/>
    </xf>
    <xf numFmtId="0" fontId="1" fillId="0" borderId="0" xfId="0" applyFont="1" applyAlignment="1">
      <alignment horizontal="right" vertical="center"/>
    </xf>
    <xf numFmtId="0" fontId="7" fillId="0" borderId="10" xfId="0" applyFont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>
      <alignment horizontal="left" wrapText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22" fillId="0" borderId="4" xfId="0" applyFont="1" applyBorder="1" applyAlignment="1" applyProtection="1">
      <alignment horizontal="center" vertical="center"/>
      <protection hidden="1"/>
    </xf>
    <xf numFmtId="0" fontId="22" fillId="0" borderId="5" xfId="0" applyFont="1" applyBorder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93"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BH432"/>
  <sheetViews>
    <sheetView showGridLines="0" zoomScale="170" zoomScaleNormal="170" workbookViewId="0">
      <selection activeCell="A84" sqref="A84:Q112"/>
    </sheetView>
  </sheetViews>
  <sheetFormatPr defaultColWidth="9.140625" defaultRowHeight="12.75" x14ac:dyDescent="0.2"/>
  <cols>
    <col min="1" max="1" width="2.7109375" style="1" customWidth="1"/>
    <col min="2" max="2" width="6.7109375" style="1" customWidth="1"/>
    <col min="3" max="3" width="7.7109375" style="1" customWidth="1"/>
    <col min="4" max="4" width="24.7109375" style="16" customWidth="1"/>
    <col min="5" max="8" width="4.7109375" style="89" customWidth="1"/>
    <col min="9" max="9" width="5.28515625" style="89" customWidth="1"/>
    <col min="10" max="10" width="1.28515625" style="1" customWidth="1"/>
    <col min="11" max="11" width="7.7109375" style="1" customWidth="1"/>
    <col min="12" max="12" width="23.140625" style="16" customWidth="1"/>
    <col min="13" max="15" width="4.7109375" style="1" customWidth="1"/>
    <col min="16" max="16" width="4.7109375" style="10" customWidth="1"/>
    <col min="17" max="17" width="5.28515625" style="1" customWidth="1"/>
    <col min="18" max="18" width="1.42578125" style="1" customWidth="1"/>
    <col min="19" max="19" width="26.42578125" style="1" customWidth="1"/>
    <col min="20" max="20" width="29.85546875" style="1" customWidth="1"/>
    <col min="21" max="21" width="7.42578125" style="1" bestFit="1" customWidth="1"/>
    <col min="22" max="22" width="6.5703125" style="1" bestFit="1" customWidth="1"/>
    <col min="23" max="26" width="5.5703125" style="1" customWidth="1"/>
    <col min="27" max="27" width="12" style="1" bestFit="1" customWidth="1"/>
    <col min="28" max="28" width="11.85546875" style="1" bestFit="1" customWidth="1"/>
    <col min="29" max="16384" width="9.140625" style="1"/>
  </cols>
  <sheetData>
    <row r="1" spans="1:60" x14ac:dyDescent="0.2">
      <c r="A1" s="19"/>
      <c r="B1" s="19"/>
      <c r="C1" s="19"/>
      <c r="D1" s="20"/>
      <c r="E1" s="80"/>
      <c r="F1" s="80"/>
      <c r="G1" s="80"/>
      <c r="H1" s="80"/>
      <c r="I1" s="80"/>
      <c r="J1" s="19"/>
      <c r="K1" s="19"/>
      <c r="L1" s="20"/>
      <c r="M1" s="19"/>
      <c r="N1" s="19"/>
      <c r="O1" s="19"/>
      <c r="P1" s="21"/>
      <c r="Q1" s="19"/>
      <c r="R1" s="19"/>
      <c r="S1" s="22" t="s">
        <v>10</v>
      </c>
      <c r="T1" s="48" t="s">
        <v>69</v>
      </c>
      <c r="AC1" s="18" t="s">
        <v>46</v>
      </c>
      <c r="AD1" s="1" t="s">
        <v>37</v>
      </c>
      <c r="AE1" s="1" t="s">
        <v>38</v>
      </c>
      <c r="AX1" s="1">
        <v>1</v>
      </c>
      <c r="AY1" s="2" t="str">
        <f>ADDRESS(MATCH("Sn"&amp;$AX1,A:A,0)+1,1)&amp;":"&amp;ADDRESS(MATCH("X"&amp;$AX1,A:A,0)-1,1)</f>
        <v>$A$8:$A$17</v>
      </c>
      <c r="AZ1" s="2" t="str">
        <f>ADDRESS(MATCH("Sn"&amp;$AX1,A:A,0)+1,5)&amp;":"&amp;ADDRESS(MATCH("X"&amp;$AX1,A:A,0)-1,5)</f>
        <v>$E$8:$E$17</v>
      </c>
      <c r="BA1" s="18" t="s">
        <v>47</v>
      </c>
      <c r="BB1" s="1">
        <f>MATCH("Sn"&amp;$AX1,A:A,0)</f>
        <v>7</v>
      </c>
      <c r="BD1" s="1">
        <v>5</v>
      </c>
      <c r="BE1" s="2" t="str">
        <f>ADDRESS(MATCH("Sn"&amp;$BD1,A:A,0)+1,1)&amp;":"&amp;ADDRESS(MATCH("X"&amp;$BD1,A:A,0)-1,1)</f>
        <v>$A$61:$A$68</v>
      </c>
      <c r="BF1" s="2" t="str">
        <f>ADDRESS(MATCH("Sn"&amp;$BD1,A:A,0)+1,5)&amp;":"&amp;ADDRESS(MATCH("X"&amp;$BD1,A:A,0)-1,5)</f>
        <v>$E$61:$E$68</v>
      </c>
      <c r="BG1" s="18" t="s">
        <v>51</v>
      </c>
      <c r="BH1" s="1">
        <f>MATCH("Sn"&amp;$BD1,A:A,0)</f>
        <v>60</v>
      </c>
    </row>
    <row r="2" spans="1:60" ht="15" customHeight="1" x14ac:dyDescent="0.2">
      <c r="A2" s="19"/>
      <c r="B2" s="93" t="str">
        <f>T1&amp;" "&amp;T2&amp;" PROGRAMI ÖĞRENCİLERİNİN"</f>
        <v>EĞİTİM FAKÜLTESİ İLKÖĞRETİM MATEMATİK ÖĞRETMENLİĞİ PROGRAMI ÖĞRENCİLERİNİN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9"/>
      <c r="S2" s="22" t="s">
        <v>8</v>
      </c>
      <c r="T2" s="48" t="s">
        <v>70</v>
      </c>
      <c r="AX2" s="1">
        <v>2</v>
      </c>
      <c r="AY2" s="2" t="str">
        <f>ADDRESS(MATCH("Sn"&amp;$AX2,A:A,0)+1,1)&amp;":"&amp;ADDRESS(MATCH("X"&amp;$AX2,A:A,0)-1,1)</f>
        <v>$A$22:$A$30</v>
      </c>
      <c r="AZ2" s="2" t="str">
        <f>ADDRESS(MATCH("Sn"&amp;$AX2,A:A,0)+1,5)&amp;":"&amp;ADDRESS(MATCH("X"&amp;$AX2,A:A,0)-1,5)</f>
        <v>$E$22:$E$30</v>
      </c>
      <c r="BA2" s="18" t="s">
        <v>48</v>
      </c>
      <c r="BB2" s="1">
        <f>MATCH("Sn"&amp;$AX2,A:A,0)</f>
        <v>21</v>
      </c>
      <c r="BD2" s="2">
        <v>6</v>
      </c>
      <c r="BE2" s="2" t="str">
        <f>ADDRESS(MATCH("Sn"&amp;$BD2,A:A,0)+1,1)&amp;":"&amp;ADDRESS(MATCH("X"&amp;$BD2,A:A,0)-1,1)</f>
        <v>$A$73:$A$80</v>
      </c>
      <c r="BF2" s="2" t="str">
        <f>ADDRESS(MATCH("Sn"&amp;$BD2,A:A,0)+1,5)&amp;":"&amp;ADDRESS(MATCH("X"&amp;$BD2,A:A,0)-1,5)</f>
        <v>$E$73:$E$80</v>
      </c>
      <c r="BG2" s="18" t="s">
        <v>52</v>
      </c>
      <c r="BH2" s="1">
        <f>MATCH("Sn"&amp;$BD2,A:A,0)</f>
        <v>72</v>
      </c>
    </row>
    <row r="3" spans="1:60" ht="15" customHeight="1" x14ac:dyDescent="0.2">
      <c r="A3" s="19"/>
      <c r="B3" s="93" t="str">
        <f>T3&amp;" "&amp;T4&amp;" PROGRAMI"</f>
        <v>EĞİTİM FAKÜLTESİ FEN BİLGİSİ ÖĞRETMENLİĞİ PROGRAMI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9"/>
      <c r="S3" s="23" t="s">
        <v>11</v>
      </c>
      <c r="T3" s="48" t="s">
        <v>69</v>
      </c>
      <c r="AX3" s="1">
        <v>3</v>
      </c>
      <c r="AY3" s="2" t="str">
        <f>ADDRESS(MATCH("Sn"&amp;$AX3,A:A,0)+1,1)&amp;":"&amp;ADDRESS(MATCH("X"&amp;$AX3,A:A,0)-1,1)</f>
        <v>$A$35:$A$43</v>
      </c>
      <c r="AZ3" s="2" t="str">
        <f>ADDRESS(MATCH("Sn"&amp;$AX3,A:A,0)+1,5)&amp;":"&amp;ADDRESS(MATCH("X"&amp;$AX3,A:A,0)-1,5)</f>
        <v>$E$35:$E$43</v>
      </c>
      <c r="BA3" s="18" t="s">
        <v>49</v>
      </c>
      <c r="BB3" s="1">
        <f>MATCH("Sn"&amp;$AX3,A:A,0)</f>
        <v>34</v>
      </c>
      <c r="BD3" s="2">
        <v>7</v>
      </c>
      <c r="BE3" s="2" t="str">
        <f>ADDRESS(MATCH("Sn"&amp;$BD3,A:A,0)+1,1)&amp;":"&amp;ADDRESS(MATCH("X"&amp;$BD3,A:A,0)-1,1)</f>
        <v>$A$85:$A$92</v>
      </c>
      <c r="BF3" s="2" t="str">
        <f>ADDRESS(MATCH("Sn"&amp;$BD3,A:A,0)+1,5)&amp;":"&amp;ADDRESS(MATCH("X"&amp;$BD3,A:A,0)-1,5)</f>
        <v>$E$85:$E$92</v>
      </c>
      <c r="BG3" s="18" t="s">
        <v>53</v>
      </c>
      <c r="BH3" s="1">
        <f>MATCH("Sn"&amp;$BD3,A:A,0)</f>
        <v>84</v>
      </c>
    </row>
    <row r="4" spans="1:60" ht="15" customHeight="1" x14ac:dyDescent="0.2">
      <c r="A4" s="19"/>
      <c r="B4" s="93" t="s">
        <v>25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19"/>
      <c r="S4" s="23" t="s">
        <v>9</v>
      </c>
      <c r="T4" s="49" t="s">
        <v>71</v>
      </c>
      <c r="AX4" s="1">
        <v>4</v>
      </c>
      <c r="AY4" s="2" t="str">
        <f>ADDRESS(MATCH("Sn"&amp;$AX4,A:A,0)+1,1)&amp;":"&amp;ADDRESS(MATCH("X"&amp;$AX4,A:A,0)-1,1)</f>
        <v>$A$48:$A$56</v>
      </c>
      <c r="AZ4" s="2" t="str">
        <f>ADDRESS(MATCH("Sn"&amp;$AX4,A:A,0)+1,5)&amp;":"&amp;ADDRESS(MATCH("X"&amp;$AX4,A:A,0)-1,5)</f>
        <v>$E$48:$E$56</v>
      </c>
      <c r="BA4" s="18" t="s">
        <v>50</v>
      </c>
      <c r="BB4" s="1">
        <f>MATCH("Sn"&amp;$AX4,A:A,0)</f>
        <v>47</v>
      </c>
      <c r="BD4" s="2">
        <v>8</v>
      </c>
      <c r="BE4" s="2" t="str">
        <f>ADDRESS(MATCH("Sn"&amp;$BD4,A:A,0)+1,1)&amp;":"&amp;ADDRESS(MATCH("X"&amp;$BD4,A:A,0)-1,1)</f>
        <v>$A$97:$A$103</v>
      </c>
      <c r="BF4" s="2" t="str">
        <f>ADDRESS(MATCH("Sn"&amp;$BD4,A:A,0)+1,5)&amp;":"&amp;ADDRESS(MATCH("X"&amp;$BD4,A:A,0)-1,5)</f>
        <v>$E$97:$E$103</v>
      </c>
      <c r="BG4" s="18" t="s">
        <v>54</v>
      </c>
      <c r="BH4" s="1">
        <f>MATCH("Sn"&amp;$BD4,A:A,0)</f>
        <v>96</v>
      </c>
    </row>
    <row r="5" spans="1:60" x14ac:dyDescent="0.2">
      <c r="A5" s="19"/>
      <c r="B5" s="19"/>
      <c r="C5" s="19"/>
      <c r="D5" s="20"/>
      <c r="E5" s="80"/>
      <c r="F5" s="80"/>
      <c r="G5" s="80"/>
      <c r="H5" s="80"/>
      <c r="I5" s="80"/>
      <c r="J5" s="19"/>
      <c r="K5" s="19"/>
      <c r="L5" s="20"/>
      <c r="M5" s="19"/>
      <c r="N5" s="19"/>
      <c r="O5" s="19"/>
      <c r="P5" s="21"/>
      <c r="Q5" s="19"/>
      <c r="R5" s="19"/>
      <c r="S5" s="24"/>
      <c r="T5" s="25"/>
      <c r="BG5" s="16"/>
      <c r="BH5" s="1">
        <f>MATCH("SAYFASONU",D:D,0)</f>
        <v>111</v>
      </c>
    </row>
    <row r="6" spans="1:60" ht="15" customHeight="1" x14ac:dyDescent="0.2">
      <c r="A6" s="94" t="str">
        <f>T4&amp;" AKTİF MÜFREDATI"</f>
        <v>FEN BİLGİSİ ÖĞRETMENLİĞİ AKTİF MÜFREDATI</v>
      </c>
      <c r="B6" s="94"/>
      <c r="C6" s="94"/>
      <c r="D6" s="94"/>
      <c r="E6" s="94"/>
      <c r="F6" s="94"/>
      <c r="G6" s="94"/>
      <c r="H6" s="94"/>
      <c r="I6" s="94"/>
      <c r="J6" s="25"/>
      <c r="K6" s="94" t="str">
        <f>T2&amp;" AKTİF MÜFREDATI"</f>
        <v>İLKÖĞRETİM MATEMATİK ÖĞRETMENLİĞİ AKTİF MÜFREDATI</v>
      </c>
      <c r="L6" s="94"/>
      <c r="M6" s="94"/>
      <c r="N6" s="94"/>
      <c r="O6" s="94"/>
      <c r="P6" s="94"/>
      <c r="Q6" s="94"/>
      <c r="R6" s="19"/>
      <c r="S6" s="19"/>
      <c r="T6" s="19"/>
    </row>
    <row r="7" spans="1:60" s="2" customFormat="1" thickBot="1" x14ac:dyDescent="0.3">
      <c r="A7" s="26" t="s">
        <v>26</v>
      </c>
      <c r="B7" s="27" t="s">
        <v>64</v>
      </c>
      <c r="C7" s="27" t="s">
        <v>6</v>
      </c>
      <c r="D7" s="28" t="s">
        <v>0</v>
      </c>
      <c r="E7" s="81" t="s">
        <v>5</v>
      </c>
      <c r="F7" s="81" t="s">
        <v>1</v>
      </c>
      <c r="G7" s="81" t="s">
        <v>4</v>
      </c>
      <c r="H7" s="81" t="s">
        <v>2</v>
      </c>
      <c r="I7" s="81" t="s">
        <v>3</v>
      </c>
      <c r="J7" s="29"/>
      <c r="K7" s="27" t="s">
        <v>6</v>
      </c>
      <c r="L7" s="28" t="s">
        <v>0</v>
      </c>
      <c r="M7" s="27" t="s">
        <v>5</v>
      </c>
      <c r="N7" s="27" t="s">
        <v>1</v>
      </c>
      <c r="O7" s="27" t="s">
        <v>4</v>
      </c>
      <c r="P7" s="27" t="s">
        <v>2</v>
      </c>
      <c r="Q7" s="27" t="s">
        <v>3</v>
      </c>
      <c r="R7" s="25"/>
      <c r="S7" s="25"/>
      <c r="T7" s="25"/>
    </row>
    <row r="8" spans="1:60" s="2" customFormat="1" ht="18.75" thickBot="1" x14ac:dyDescent="0.3">
      <c r="A8" s="30">
        <f>IF($B8&lt;&gt;"",1,"")</f>
        <v>1</v>
      </c>
      <c r="B8" s="44" t="s">
        <v>72</v>
      </c>
      <c r="C8" s="45" t="s">
        <v>140</v>
      </c>
      <c r="D8" s="52" t="s">
        <v>73</v>
      </c>
      <c r="E8" s="82">
        <f>IF(D8&lt;&gt;"",1,"")</f>
        <v>1</v>
      </c>
      <c r="F8" s="83">
        <v>2</v>
      </c>
      <c r="G8" s="83">
        <v>0</v>
      </c>
      <c r="H8" s="82">
        <f>IF(AND($F8&lt;&gt;"",$G8&lt;&gt;""),($F8*1)+($G8*0.5),"")</f>
        <v>2</v>
      </c>
      <c r="I8" s="83">
        <v>4</v>
      </c>
      <c r="J8" s="32"/>
      <c r="K8" s="45"/>
      <c r="L8" s="45"/>
      <c r="M8" s="44"/>
      <c r="N8" s="44"/>
      <c r="O8" s="44"/>
      <c r="P8" s="31" t="str">
        <f>IF(AND($N8&lt;&gt;"",$O8&lt;&gt;""),($N8*1)+($O8*0.5),"")</f>
        <v/>
      </c>
      <c r="Q8" s="44"/>
      <c r="R8" s="25"/>
      <c r="S8" s="25"/>
      <c r="T8" s="25"/>
    </row>
    <row r="9" spans="1:60" s="2" customFormat="1" thickBot="1" x14ac:dyDescent="0.2">
      <c r="A9" s="30">
        <f>IFERROR(IF(AND($A8&lt;&gt;"",$B9&lt;&gt;""),$A8+1,""),"")</f>
        <v>2</v>
      </c>
      <c r="B9" s="44" t="s">
        <v>72</v>
      </c>
      <c r="C9" s="45" t="s">
        <v>141</v>
      </c>
      <c r="D9" s="53" t="s">
        <v>74</v>
      </c>
      <c r="E9" s="82">
        <f t="shared" ref="E9:E17" si="0">IF(D9&lt;&gt;"",1,"")</f>
        <v>1</v>
      </c>
      <c r="F9" s="83">
        <v>2</v>
      </c>
      <c r="G9" s="83">
        <v>2</v>
      </c>
      <c r="H9" s="82">
        <f t="shared" ref="H9:H17" si="1">IF(AND($F9&lt;&gt;"",$G9&lt;&gt;""),($F9*1)+($G9*0.5),"")</f>
        <v>3</v>
      </c>
      <c r="I9" s="83">
        <v>4</v>
      </c>
      <c r="J9" s="32"/>
      <c r="K9" s="45"/>
      <c r="L9" s="45"/>
      <c r="M9" s="44"/>
      <c r="N9" s="44"/>
      <c r="O9" s="44"/>
      <c r="P9" s="31" t="str">
        <f t="shared" ref="P9:P17" si="2">IF(AND($N9&lt;&gt;"",$O9&lt;&gt;""),($N9*1)+($O9*0.5),"")</f>
        <v/>
      </c>
      <c r="Q9" s="44"/>
      <c r="R9" s="25"/>
      <c r="S9" s="25"/>
      <c r="T9" s="25"/>
    </row>
    <row r="10" spans="1:60" s="2" customFormat="1" thickBot="1" x14ac:dyDescent="0.3">
      <c r="A10" s="30">
        <f t="shared" ref="A10:A17" si="3">IFERROR(IF(AND($A9&lt;&gt;"",$B10&lt;&gt;""),$A9+1,""),"")</f>
        <v>3</v>
      </c>
      <c r="B10" s="44" t="s">
        <v>83</v>
      </c>
      <c r="C10" s="44" t="s">
        <v>142</v>
      </c>
      <c r="D10" s="50" t="s">
        <v>75</v>
      </c>
      <c r="E10" s="82">
        <f t="shared" si="0"/>
        <v>1</v>
      </c>
      <c r="F10" s="83">
        <v>2</v>
      </c>
      <c r="G10" s="83">
        <v>0</v>
      </c>
      <c r="H10" s="82">
        <f t="shared" si="1"/>
        <v>2</v>
      </c>
      <c r="I10" s="83">
        <v>2</v>
      </c>
      <c r="J10" s="32"/>
      <c r="K10" s="45" t="s">
        <v>142</v>
      </c>
      <c r="L10" s="45" t="s">
        <v>75</v>
      </c>
      <c r="M10" s="44">
        <v>1</v>
      </c>
      <c r="N10" s="44">
        <v>2</v>
      </c>
      <c r="O10" s="44">
        <v>0</v>
      </c>
      <c r="P10" s="31">
        <f t="shared" si="2"/>
        <v>2</v>
      </c>
      <c r="Q10" s="44">
        <v>2</v>
      </c>
      <c r="R10" s="25"/>
      <c r="S10" s="25"/>
      <c r="T10" s="25"/>
    </row>
    <row r="11" spans="1:60" s="2" customFormat="1" thickBot="1" x14ac:dyDescent="0.3">
      <c r="A11" s="30">
        <f t="shared" si="3"/>
        <v>4</v>
      </c>
      <c r="B11" s="44" t="s">
        <v>83</v>
      </c>
      <c r="C11" s="44" t="s">
        <v>143</v>
      </c>
      <c r="D11" s="51" t="s">
        <v>76</v>
      </c>
      <c r="E11" s="82">
        <f t="shared" si="0"/>
        <v>1</v>
      </c>
      <c r="F11" s="83">
        <v>2</v>
      </c>
      <c r="G11" s="83">
        <v>0</v>
      </c>
      <c r="H11" s="82">
        <f t="shared" si="1"/>
        <v>2</v>
      </c>
      <c r="I11" s="83">
        <v>3</v>
      </c>
      <c r="J11" s="32"/>
      <c r="K11" s="45" t="s">
        <v>207</v>
      </c>
      <c r="L11" s="45" t="s">
        <v>76</v>
      </c>
      <c r="M11" s="44">
        <v>1</v>
      </c>
      <c r="N11" s="44">
        <v>2</v>
      </c>
      <c r="O11" s="44">
        <v>0</v>
      </c>
      <c r="P11" s="31">
        <f t="shared" si="2"/>
        <v>2</v>
      </c>
      <c r="Q11" s="44">
        <v>3</v>
      </c>
      <c r="R11" s="25"/>
      <c r="S11" s="25"/>
      <c r="T11" s="25"/>
    </row>
    <row r="12" spans="1:60" s="2" customFormat="1" thickBot="1" x14ac:dyDescent="0.3">
      <c r="A12" s="30">
        <f>IFERROR(IF(AND($A11&lt;&gt;"",$B12&lt;&gt;""),$A11+1,""),"")</f>
        <v>5</v>
      </c>
      <c r="B12" s="44" t="s">
        <v>83</v>
      </c>
      <c r="C12" s="45" t="s">
        <v>144</v>
      </c>
      <c r="D12" s="51" t="s">
        <v>77</v>
      </c>
      <c r="E12" s="82">
        <f t="shared" si="0"/>
        <v>1</v>
      </c>
      <c r="F12" s="83">
        <v>2</v>
      </c>
      <c r="G12" s="83">
        <v>0</v>
      </c>
      <c r="H12" s="82">
        <f t="shared" si="1"/>
        <v>2</v>
      </c>
      <c r="I12" s="83">
        <v>2</v>
      </c>
      <c r="J12" s="32"/>
      <c r="K12" s="45" t="s">
        <v>315</v>
      </c>
      <c r="L12" s="45" t="s">
        <v>316</v>
      </c>
      <c r="M12" s="44">
        <v>1</v>
      </c>
      <c r="N12" s="44">
        <v>4</v>
      </c>
      <c r="O12" s="44">
        <v>2</v>
      </c>
      <c r="P12" s="31">
        <f t="shared" si="2"/>
        <v>5</v>
      </c>
      <c r="Q12" s="44">
        <v>8</v>
      </c>
      <c r="R12" s="25"/>
      <c r="S12" s="25"/>
      <c r="T12" s="25"/>
    </row>
    <row r="13" spans="1:60" s="2" customFormat="1" thickBot="1" x14ac:dyDescent="0.3">
      <c r="A13" s="30">
        <f t="shared" si="3"/>
        <v>6</v>
      </c>
      <c r="B13" s="44" t="s">
        <v>83</v>
      </c>
      <c r="C13" s="45" t="s">
        <v>145</v>
      </c>
      <c r="D13" s="51" t="s">
        <v>78</v>
      </c>
      <c r="E13" s="82">
        <f t="shared" si="0"/>
        <v>1</v>
      </c>
      <c r="F13" s="83">
        <v>2</v>
      </c>
      <c r="G13" s="83">
        <v>2</v>
      </c>
      <c r="H13" s="82">
        <f t="shared" si="1"/>
        <v>3</v>
      </c>
      <c r="I13" s="83">
        <v>4</v>
      </c>
      <c r="J13" s="32"/>
      <c r="K13" s="45" t="s">
        <v>208</v>
      </c>
      <c r="L13" s="45" t="s">
        <v>209</v>
      </c>
      <c r="M13" s="44">
        <v>1</v>
      </c>
      <c r="N13" s="44">
        <v>3</v>
      </c>
      <c r="O13" s="44">
        <v>0</v>
      </c>
      <c r="P13" s="31">
        <f t="shared" si="2"/>
        <v>3</v>
      </c>
      <c r="Q13" s="44">
        <v>3</v>
      </c>
      <c r="R13" s="25"/>
      <c r="S13" s="25"/>
      <c r="T13" s="25"/>
    </row>
    <row r="14" spans="1:60" s="2" customFormat="1" thickBot="1" x14ac:dyDescent="0.3">
      <c r="A14" s="30">
        <f>IFERROR(IF(AND($A13&lt;&gt;"",$B14&lt;&gt;""),$A13+1,""),"")</f>
        <v>7</v>
      </c>
      <c r="B14" s="44" t="s">
        <v>83</v>
      </c>
      <c r="C14" s="45" t="s">
        <v>146</v>
      </c>
      <c r="D14" s="51" t="s">
        <v>79</v>
      </c>
      <c r="E14" s="82">
        <f t="shared" si="0"/>
        <v>1</v>
      </c>
      <c r="F14" s="83">
        <v>2</v>
      </c>
      <c r="G14" s="83">
        <v>0</v>
      </c>
      <c r="H14" s="82">
        <f t="shared" si="1"/>
        <v>2</v>
      </c>
      <c r="I14" s="83">
        <v>3</v>
      </c>
      <c r="J14" s="32"/>
      <c r="K14" s="45" t="s">
        <v>210</v>
      </c>
      <c r="L14" s="45" t="s">
        <v>79</v>
      </c>
      <c r="M14" s="44">
        <v>1</v>
      </c>
      <c r="N14" s="44">
        <v>2</v>
      </c>
      <c r="O14" s="44">
        <v>0</v>
      </c>
      <c r="P14" s="31">
        <f t="shared" si="2"/>
        <v>2</v>
      </c>
      <c r="Q14" s="44">
        <v>3</v>
      </c>
      <c r="R14" s="25"/>
      <c r="S14" s="25"/>
      <c r="T14" s="25"/>
    </row>
    <row r="15" spans="1:60" s="2" customFormat="1" thickBot="1" x14ac:dyDescent="0.3">
      <c r="A15" s="30">
        <f t="shared" si="3"/>
        <v>8</v>
      </c>
      <c r="B15" s="44" t="s">
        <v>83</v>
      </c>
      <c r="C15" s="45" t="s">
        <v>147</v>
      </c>
      <c r="D15" s="51" t="s">
        <v>80</v>
      </c>
      <c r="E15" s="82">
        <f t="shared" si="0"/>
        <v>1</v>
      </c>
      <c r="F15" s="83">
        <v>2</v>
      </c>
      <c r="G15" s="83">
        <v>0</v>
      </c>
      <c r="H15" s="82">
        <f t="shared" si="1"/>
        <v>2</v>
      </c>
      <c r="I15" s="83">
        <v>3</v>
      </c>
      <c r="J15" s="32"/>
      <c r="K15" s="45" t="s">
        <v>211</v>
      </c>
      <c r="L15" s="45" t="s">
        <v>80</v>
      </c>
      <c r="M15" s="44">
        <v>2</v>
      </c>
      <c r="N15" s="44">
        <v>2</v>
      </c>
      <c r="O15" s="44">
        <v>0</v>
      </c>
      <c r="P15" s="31">
        <f t="shared" si="2"/>
        <v>2</v>
      </c>
      <c r="Q15" s="44">
        <v>3</v>
      </c>
      <c r="R15" s="25"/>
      <c r="S15" s="25"/>
      <c r="T15" s="25"/>
    </row>
    <row r="16" spans="1:60" s="2" customFormat="1" thickBot="1" x14ac:dyDescent="0.3">
      <c r="A16" s="30">
        <f t="shared" si="3"/>
        <v>9</v>
      </c>
      <c r="B16" s="44" t="s">
        <v>83</v>
      </c>
      <c r="C16" s="45" t="s">
        <v>148</v>
      </c>
      <c r="D16" s="51" t="s">
        <v>81</v>
      </c>
      <c r="E16" s="82">
        <f t="shared" si="0"/>
        <v>1</v>
      </c>
      <c r="F16" s="83">
        <v>2</v>
      </c>
      <c r="G16" s="83">
        <v>0</v>
      </c>
      <c r="H16" s="82">
        <f t="shared" si="1"/>
        <v>2</v>
      </c>
      <c r="I16" s="83">
        <v>2</v>
      </c>
      <c r="J16" s="32"/>
      <c r="K16" s="45" t="s">
        <v>148</v>
      </c>
      <c r="L16" s="45" t="s">
        <v>81</v>
      </c>
      <c r="M16" s="44">
        <v>1</v>
      </c>
      <c r="N16" s="44">
        <v>2</v>
      </c>
      <c r="O16" s="44">
        <v>0</v>
      </c>
      <c r="P16" s="31">
        <f t="shared" si="2"/>
        <v>2</v>
      </c>
      <c r="Q16" s="44">
        <v>2</v>
      </c>
      <c r="R16" s="25"/>
      <c r="S16" s="25"/>
      <c r="T16" s="25"/>
    </row>
    <row r="17" spans="1:20" s="2" customFormat="1" thickBot="1" x14ac:dyDescent="0.3">
      <c r="A17" s="30">
        <f t="shared" si="3"/>
        <v>10</v>
      </c>
      <c r="B17" s="44" t="s">
        <v>83</v>
      </c>
      <c r="C17" s="45" t="s">
        <v>149</v>
      </c>
      <c r="D17" s="51" t="s">
        <v>82</v>
      </c>
      <c r="E17" s="82">
        <f t="shared" si="0"/>
        <v>1</v>
      </c>
      <c r="F17" s="83">
        <v>2</v>
      </c>
      <c r="G17" s="83">
        <v>0</v>
      </c>
      <c r="H17" s="82">
        <f t="shared" si="1"/>
        <v>2</v>
      </c>
      <c r="I17" s="83">
        <v>3</v>
      </c>
      <c r="J17" s="32"/>
      <c r="K17" s="45" t="s">
        <v>149</v>
      </c>
      <c r="L17" s="45" t="s">
        <v>82</v>
      </c>
      <c r="M17" s="44">
        <v>1</v>
      </c>
      <c r="N17" s="44">
        <v>2</v>
      </c>
      <c r="O17" s="44">
        <v>0</v>
      </c>
      <c r="P17" s="31">
        <f t="shared" si="2"/>
        <v>2</v>
      </c>
      <c r="Q17" s="44">
        <v>2</v>
      </c>
      <c r="R17" s="25"/>
      <c r="S17" s="25"/>
      <c r="T17" s="25"/>
    </row>
    <row r="18" spans="1:20" s="2" customFormat="1" ht="12" x14ac:dyDescent="0.25">
      <c r="A18" s="33" t="s">
        <v>36</v>
      </c>
      <c r="B18" s="30"/>
      <c r="C18" s="31"/>
      <c r="D18" s="34" t="s">
        <v>12</v>
      </c>
      <c r="E18" s="82"/>
      <c r="F18" s="84">
        <f>SUMIFS($F8:$F17,$B8:$B17,"Eşdeğer")</f>
        <v>16</v>
      </c>
      <c r="G18" s="84">
        <f>SUMIFS($G8:$G17,$B8:$B17,"Eşdeğer")</f>
        <v>2</v>
      </c>
      <c r="H18" s="84">
        <f>SUMIFS($H8:$H17,$B8:$B17,"Eşdeğer")</f>
        <v>17</v>
      </c>
      <c r="I18" s="84">
        <f>SUMIFS($I8:$I17,$B8:$B17,"Eşdeğer")</f>
        <v>22</v>
      </c>
      <c r="J18" s="36"/>
      <c r="K18" s="31"/>
      <c r="L18" s="34"/>
      <c r="M18" s="31"/>
      <c r="N18" s="31"/>
      <c r="O18" s="31"/>
      <c r="P18" s="31"/>
      <c r="Q18" s="37"/>
      <c r="R18" s="25"/>
      <c r="S18" s="25"/>
      <c r="T18" s="25"/>
    </row>
    <row r="19" spans="1:20" s="2" customFormat="1" ht="12" x14ac:dyDescent="0.25">
      <c r="A19" s="33" t="s">
        <v>34</v>
      </c>
      <c r="B19" s="30"/>
      <c r="C19" s="31"/>
      <c r="D19" s="34" t="s">
        <v>15</v>
      </c>
      <c r="E19" s="82"/>
      <c r="F19" s="84">
        <f>SUMIFS($F8:$F17,$B8:$B17,"Zorunlu")</f>
        <v>4</v>
      </c>
      <c r="G19" s="84">
        <f>SUMIFS($G8:$G17,$B8:$B17,"Zorunlu")</f>
        <v>2</v>
      </c>
      <c r="H19" s="84">
        <f>SUMIFS($H8:$H17,$B8:$B17,"Zorunlu")</f>
        <v>5</v>
      </c>
      <c r="I19" s="84">
        <f>SUMIFS($I8:$I17,$B8:$B17,"Zorunlu")</f>
        <v>8</v>
      </c>
      <c r="J19" s="36"/>
      <c r="K19" s="31"/>
      <c r="L19" s="34"/>
      <c r="M19" s="31"/>
      <c r="N19" s="31"/>
      <c r="O19" s="31"/>
      <c r="P19" s="31"/>
      <c r="Q19" s="37"/>
      <c r="R19" s="25"/>
      <c r="S19" s="25"/>
      <c r="T19" s="25"/>
    </row>
    <row r="20" spans="1:20" s="2" customFormat="1" ht="12" x14ac:dyDescent="0.25">
      <c r="A20" s="33" t="s">
        <v>34</v>
      </c>
      <c r="B20" s="30"/>
      <c r="C20" s="31"/>
      <c r="D20" s="34" t="s">
        <v>13</v>
      </c>
      <c r="E20" s="82"/>
      <c r="F20" s="84">
        <f>SUM(F18:F19)</f>
        <v>20</v>
      </c>
      <c r="G20" s="84">
        <f t="shared" ref="G20:I20" si="4">SUM(G18:G19)</f>
        <v>4</v>
      </c>
      <c r="H20" s="84">
        <f t="shared" si="4"/>
        <v>22</v>
      </c>
      <c r="I20" s="84">
        <f t="shared" si="4"/>
        <v>30</v>
      </c>
      <c r="J20" s="36"/>
      <c r="K20" s="31"/>
      <c r="L20" s="34" t="s">
        <v>13</v>
      </c>
      <c r="M20" s="31"/>
      <c r="N20" s="31"/>
      <c r="O20" s="31"/>
      <c r="P20" s="31"/>
      <c r="Q20" s="35">
        <f>SUM(Q8:Q17)</f>
        <v>26</v>
      </c>
      <c r="R20" s="25"/>
      <c r="S20" s="25"/>
      <c r="T20" s="25"/>
    </row>
    <row r="21" spans="1:20" s="2" customFormat="1" thickBot="1" x14ac:dyDescent="0.3">
      <c r="A21" s="26" t="s">
        <v>27</v>
      </c>
      <c r="B21" s="27" t="s">
        <v>64</v>
      </c>
      <c r="C21" s="27" t="s">
        <v>6</v>
      </c>
      <c r="D21" s="28" t="s">
        <v>0</v>
      </c>
      <c r="E21" s="81" t="s">
        <v>5</v>
      </c>
      <c r="F21" s="81" t="s">
        <v>1</v>
      </c>
      <c r="G21" s="81" t="s">
        <v>4</v>
      </c>
      <c r="H21" s="81" t="s">
        <v>2</v>
      </c>
      <c r="I21" s="81" t="s">
        <v>3</v>
      </c>
      <c r="J21" s="29"/>
      <c r="K21" s="27" t="s">
        <v>6</v>
      </c>
      <c r="L21" s="28" t="s">
        <v>0</v>
      </c>
      <c r="M21" s="27" t="s">
        <v>5</v>
      </c>
      <c r="N21" s="27" t="s">
        <v>1</v>
      </c>
      <c r="O21" s="27" t="s">
        <v>4</v>
      </c>
      <c r="P21" s="27" t="s">
        <v>2</v>
      </c>
      <c r="Q21" s="27" t="s">
        <v>3</v>
      </c>
      <c r="R21" s="25"/>
      <c r="S21" s="25"/>
      <c r="T21" s="25"/>
    </row>
    <row r="22" spans="1:20" s="2" customFormat="1" thickBot="1" x14ac:dyDescent="0.3">
      <c r="A22" s="30">
        <f>IF($B22&lt;&gt;"",1,"")</f>
        <v>1</v>
      </c>
      <c r="B22" s="44" t="s">
        <v>72</v>
      </c>
      <c r="C22" s="45" t="s">
        <v>150</v>
      </c>
      <c r="D22" s="52" t="s">
        <v>84</v>
      </c>
      <c r="E22" s="82">
        <f>IF(D22&lt;&gt;"",2,"")</f>
        <v>2</v>
      </c>
      <c r="F22" s="55">
        <v>2</v>
      </c>
      <c r="G22" s="57">
        <v>2</v>
      </c>
      <c r="H22" s="82">
        <f>IF(AND($F22&lt;&gt;"",$G22&lt;&gt;""),($F22*1)+($G22*0.5),"")</f>
        <v>3</v>
      </c>
      <c r="I22" s="55">
        <v>5</v>
      </c>
      <c r="J22" s="32"/>
      <c r="K22" s="45"/>
      <c r="L22" s="45"/>
      <c r="M22" s="44"/>
      <c r="N22" s="44"/>
      <c r="O22" s="44"/>
      <c r="P22" s="31" t="str">
        <f>IF(AND($N22&lt;&gt;"",$O22&lt;&gt;""),($N22*1)+($O22*0.5),"")</f>
        <v/>
      </c>
      <c r="Q22" s="44"/>
      <c r="R22" s="25"/>
      <c r="S22" s="25"/>
      <c r="T22" s="25"/>
    </row>
    <row r="23" spans="1:20" s="2" customFormat="1" thickBot="1" x14ac:dyDescent="0.3">
      <c r="A23" s="30">
        <f>IFERROR(IF(AND($A22&lt;&gt;"",$B23&lt;&gt;""),$A22+1,""),"")</f>
        <v>2</v>
      </c>
      <c r="B23" s="44" t="s">
        <v>72</v>
      </c>
      <c r="C23" s="45" t="s">
        <v>151</v>
      </c>
      <c r="D23" s="54" t="s">
        <v>85</v>
      </c>
      <c r="E23" s="82">
        <f t="shared" ref="E23:E30" si="5">IF(D23&lt;&gt;"",2,"")</f>
        <v>2</v>
      </c>
      <c r="F23" s="56">
        <v>2</v>
      </c>
      <c r="G23" s="58">
        <v>2</v>
      </c>
      <c r="H23" s="82">
        <f t="shared" ref="H23:H30" si="6">IF(AND($F23&lt;&gt;"",$G23&lt;&gt;""),($F23*1)+($G23*0.5),"")</f>
        <v>3</v>
      </c>
      <c r="I23" s="56">
        <v>5</v>
      </c>
      <c r="J23" s="32"/>
      <c r="K23" s="45"/>
      <c r="L23" s="45"/>
      <c r="M23" s="44"/>
      <c r="N23" s="44"/>
      <c r="O23" s="44"/>
      <c r="P23" s="31" t="str">
        <f t="shared" ref="P23:P30" si="7">IF(AND($N23&lt;&gt;"",$O23&lt;&gt;""),($N23*1)+($O23*0.5),"")</f>
        <v/>
      </c>
      <c r="Q23" s="44"/>
      <c r="R23" s="25"/>
      <c r="S23" s="25"/>
      <c r="T23" s="25"/>
    </row>
    <row r="24" spans="1:20" s="2" customFormat="1" thickBot="1" x14ac:dyDescent="0.3">
      <c r="A24" s="30">
        <f t="shared" ref="A24:A30" si="8">IFERROR(IF(AND($A23&lt;&gt;"",$B24&lt;&gt;""),$A23+1,""),"")</f>
        <v>3</v>
      </c>
      <c r="B24" s="44" t="s">
        <v>72</v>
      </c>
      <c r="C24" s="44" t="s">
        <v>152</v>
      </c>
      <c r="D24" s="54" t="s">
        <v>86</v>
      </c>
      <c r="E24" s="82">
        <f t="shared" si="5"/>
        <v>2</v>
      </c>
      <c r="F24" s="56">
        <v>2</v>
      </c>
      <c r="G24" s="58">
        <v>2</v>
      </c>
      <c r="H24" s="82">
        <f t="shared" si="6"/>
        <v>3</v>
      </c>
      <c r="I24" s="56">
        <v>5</v>
      </c>
      <c r="J24" s="32"/>
      <c r="K24" s="45"/>
      <c r="L24" s="45"/>
      <c r="M24" s="44"/>
      <c r="N24" s="44"/>
      <c r="O24" s="44"/>
      <c r="P24" s="31" t="str">
        <f t="shared" si="7"/>
        <v/>
      </c>
      <c r="Q24" s="44"/>
      <c r="R24" s="25"/>
      <c r="S24" s="25"/>
      <c r="T24" s="25"/>
    </row>
    <row r="25" spans="1:20" s="2" customFormat="1" thickBot="1" x14ac:dyDescent="0.3">
      <c r="A25" s="30">
        <f t="shared" si="8"/>
        <v>4</v>
      </c>
      <c r="B25" s="44" t="s">
        <v>83</v>
      </c>
      <c r="C25" s="44" t="s">
        <v>153</v>
      </c>
      <c r="D25" s="50" t="s">
        <v>87</v>
      </c>
      <c r="E25" s="82">
        <f t="shared" si="5"/>
        <v>2</v>
      </c>
      <c r="F25" s="60">
        <v>2</v>
      </c>
      <c r="G25" s="61">
        <v>0</v>
      </c>
      <c r="H25" s="82">
        <f t="shared" si="6"/>
        <v>2</v>
      </c>
      <c r="I25" s="55">
        <v>2</v>
      </c>
      <c r="J25" s="32"/>
      <c r="K25" s="45" t="s">
        <v>153</v>
      </c>
      <c r="L25" s="45" t="s">
        <v>87</v>
      </c>
      <c r="M25" s="44">
        <v>2</v>
      </c>
      <c r="N25" s="44">
        <v>2</v>
      </c>
      <c r="O25" s="44">
        <v>0</v>
      </c>
      <c r="P25" s="31">
        <f t="shared" si="7"/>
        <v>2</v>
      </c>
      <c r="Q25" s="44">
        <v>2</v>
      </c>
      <c r="R25" s="25"/>
      <c r="S25" s="25"/>
      <c r="T25" s="25"/>
    </row>
    <row r="26" spans="1:20" s="2" customFormat="1" thickBot="1" x14ac:dyDescent="0.3">
      <c r="A26" s="30">
        <f t="shared" si="8"/>
        <v>5</v>
      </c>
      <c r="B26" s="44" t="s">
        <v>83</v>
      </c>
      <c r="C26" s="45" t="s">
        <v>154</v>
      </c>
      <c r="D26" s="51" t="s">
        <v>88</v>
      </c>
      <c r="E26" s="82">
        <f t="shared" si="5"/>
        <v>2</v>
      </c>
      <c r="F26" s="62">
        <v>2</v>
      </c>
      <c r="G26" s="63">
        <v>0</v>
      </c>
      <c r="H26" s="82">
        <f t="shared" si="6"/>
        <v>2</v>
      </c>
      <c r="I26" s="56">
        <v>2</v>
      </c>
      <c r="J26" s="32"/>
      <c r="K26" s="45" t="s">
        <v>317</v>
      </c>
      <c r="L26" s="45" t="s">
        <v>318</v>
      </c>
      <c r="M26" s="44">
        <v>1</v>
      </c>
      <c r="N26" s="44">
        <v>4</v>
      </c>
      <c r="O26" s="44">
        <v>0</v>
      </c>
      <c r="P26" s="31">
        <f t="shared" si="7"/>
        <v>4</v>
      </c>
      <c r="Q26" s="44">
        <v>5</v>
      </c>
      <c r="R26" s="25"/>
      <c r="S26" s="25"/>
      <c r="T26" s="25"/>
    </row>
    <row r="27" spans="1:20" s="2" customFormat="1" thickBot="1" x14ac:dyDescent="0.3">
      <c r="A27" s="30">
        <f t="shared" si="8"/>
        <v>6</v>
      </c>
      <c r="B27" s="44" t="s">
        <v>83</v>
      </c>
      <c r="C27" s="45" t="s">
        <v>155</v>
      </c>
      <c r="D27" s="51" t="s">
        <v>89</v>
      </c>
      <c r="E27" s="82">
        <f t="shared" si="5"/>
        <v>2</v>
      </c>
      <c r="F27" s="62">
        <v>2</v>
      </c>
      <c r="G27" s="63">
        <v>0</v>
      </c>
      <c r="H27" s="82">
        <f t="shared" si="6"/>
        <v>2</v>
      </c>
      <c r="I27" s="56">
        <v>3</v>
      </c>
      <c r="J27" s="32"/>
      <c r="K27" s="45" t="s">
        <v>214</v>
      </c>
      <c r="L27" s="45" t="s">
        <v>89</v>
      </c>
      <c r="M27" s="44">
        <v>2</v>
      </c>
      <c r="N27" s="44">
        <v>2</v>
      </c>
      <c r="O27" s="44">
        <v>0</v>
      </c>
      <c r="P27" s="31">
        <f t="shared" si="7"/>
        <v>2</v>
      </c>
      <c r="Q27" s="44">
        <v>3</v>
      </c>
      <c r="R27" s="25"/>
      <c r="S27" s="25"/>
      <c r="T27" s="25"/>
    </row>
    <row r="28" spans="1:20" s="2" customFormat="1" thickBot="1" x14ac:dyDescent="0.3">
      <c r="A28" s="30">
        <f t="shared" si="8"/>
        <v>7</v>
      </c>
      <c r="B28" s="44" t="s">
        <v>83</v>
      </c>
      <c r="C28" s="45" t="s">
        <v>156</v>
      </c>
      <c r="D28" s="51" t="s">
        <v>90</v>
      </c>
      <c r="E28" s="82">
        <f t="shared" si="5"/>
        <v>2</v>
      </c>
      <c r="F28" s="62">
        <v>1</v>
      </c>
      <c r="G28" s="63">
        <v>2</v>
      </c>
      <c r="H28" s="82">
        <f t="shared" si="6"/>
        <v>2</v>
      </c>
      <c r="I28" s="56">
        <v>3</v>
      </c>
      <c r="J28" s="32"/>
      <c r="K28" s="45" t="s">
        <v>215</v>
      </c>
      <c r="L28" s="45" t="s">
        <v>90</v>
      </c>
      <c r="M28" s="44">
        <v>2</v>
      </c>
      <c r="N28" s="44">
        <v>1</v>
      </c>
      <c r="O28" s="44">
        <v>2</v>
      </c>
      <c r="P28" s="31">
        <f t="shared" si="7"/>
        <v>2</v>
      </c>
      <c r="Q28" s="44">
        <v>3</v>
      </c>
      <c r="R28" s="25"/>
      <c r="S28" s="25"/>
      <c r="T28" s="25"/>
    </row>
    <row r="29" spans="1:20" s="2" customFormat="1" thickBot="1" x14ac:dyDescent="0.3">
      <c r="A29" s="30">
        <f t="shared" si="8"/>
        <v>8</v>
      </c>
      <c r="B29" s="44" t="s">
        <v>83</v>
      </c>
      <c r="C29" s="45" t="s">
        <v>157</v>
      </c>
      <c r="D29" s="51" t="s">
        <v>91</v>
      </c>
      <c r="E29" s="82">
        <f t="shared" si="5"/>
        <v>2</v>
      </c>
      <c r="F29" s="62">
        <v>2</v>
      </c>
      <c r="G29" s="63">
        <v>0</v>
      </c>
      <c r="H29" s="82">
        <f t="shared" si="6"/>
        <v>2</v>
      </c>
      <c r="I29" s="56">
        <v>2</v>
      </c>
      <c r="J29" s="32"/>
      <c r="K29" s="45" t="s">
        <v>157</v>
      </c>
      <c r="L29" s="45" t="s">
        <v>91</v>
      </c>
      <c r="M29" s="44">
        <v>2</v>
      </c>
      <c r="N29" s="44">
        <v>2</v>
      </c>
      <c r="O29" s="44">
        <v>0</v>
      </c>
      <c r="P29" s="31">
        <f t="shared" si="7"/>
        <v>2</v>
      </c>
      <c r="Q29" s="44">
        <v>2</v>
      </c>
      <c r="R29" s="36"/>
      <c r="S29" s="25"/>
      <c r="T29" s="25"/>
    </row>
    <row r="30" spans="1:20" s="2" customFormat="1" thickBot="1" x14ac:dyDescent="0.3">
      <c r="A30" s="30">
        <f t="shared" si="8"/>
        <v>9</v>
      </c>
      <c r="B30" s="44" t="s">
        <v>83</v>
      </c>
      <c r="C30" s="45" t="s">
        <v>158</v>
      </c>
      <c r="D30" s="51" t="s">
        <v>92</v>
      </c>
      <c r="E30" s="82">
        <f t="shared" si="5"/>
        <v>2</v>
      </c>
      <c r="F30" s="62">
        <v>2</v>
      </c>
      <c r="G30" s="63">
        <v>0</v>
      </c>
      <c r="H30" s="82">
        <f t="shared" si="6"/>
        <v>2</v>
      </c>
      <c r="I30" s="56">
        <v>3</v>
      </c>
      <c r="J30" s="32"/>
      <c r="K30" s="45" t="s">
        <v>158</v>
      </c>
      <c r="L30" s="45" t="s">
        <v>216</v>
      </c>
      <c r="M30" s="44">
        <v>2</v>
      </c>
      <c r="N30" s="44">
        <v>2</v>
      </c>
      <c r="O30" s="44">
        <v>0</v>
      </c>
      <c r="P30" s="31">
        <f t="shared" si="7"/>
        <v>2</v>
      </c>
      <c r="Q30" s="44">
        <v>3</v>
      </c>
      <c r="R30" s="25"/>
      <c r="S30" s="25"/>
      <c r="T30" s="25"/>
    </row>
    <row r="31" spans="1:20" s="2" customFormat="1" ht="12" x14ac:dyDescent="0.25">
      <c r="A31" s="33" t="s">
        <v>39</v>
      </c>
      <c r="B31" s="30"/>
      <c r="C31" s="31"/>
      <c r="D31" s="34" t="s">
        <v>12</v>
      </c>
      <c r="E31" s="82"/>
      <c r="F31" s="84">
        <f>SUMIFS($F22:$F30,$B22:$B30,"Eşdeğer")</f>
        <v>11</v>
      </c>
      <c r="G31" s="84">
        <f>SUMIFS($G22:$G30,$B22:$B30,"Eşdeğer")</f>
        <v>2</v>
      </c>
      <c r="H31" s="84">
        <f>SUMIFS($H22:$H30,$B22:$B30,"Eşdeğer")</f>
        <v>12</v>
      </c>
      <c r="I31" s="84">
        <f>SUMIFS($I22:$I30,$B22:$B30,"Eşdeğer")</f>
        <v>15</v>
      </c>
      <c r="J31" s="36"/>
      <c r="K31" s="31"/>
      <c r="L31" s="34"/>
      <c r="M31" s="31"/>
      <c r="N31" s="31"/>
      <c r="O31" s="31"/>
      <c r="P31" s="31"/>
      <c r="Q31" s="37"/>
      <c r="R31" s="25"/>
      <c r="S31" s="25"/>
      <c r="T31" s="25"/>
    </row>
    <row r="32" spans="1:20" s="2" customFormat="1" ht="12" x14ac:dyDescent="0.25">
      <c r="A32" s="33" t="s">
        <v>34</v>
      </c>
      <c r="B32" s="30"/>
      <c r="C32" s="31"/>
      <c r="D32" s="34" t="s">
        <v>15</v>
      </c>
      <c r="E32" s="82"/>
      <c r="F32" s="84">
        <f>SUMIFS($F22:$F30,$B22:$B30,"Zorunlu")</f>
        <v>6</v>
      </c>
      <c r="G32" s="84">
        <f>SUMIFS($G22:$G30,$B22:$B30,"Zorunlu")</f>
        <v>6</v>
      </c>
      <c r="H32" s="84">
        <f>SUMIFS($H22:$H30,$B22:$B30,"Zorunlu")</f>
        <v>9</v>
      </c>
      <c r="I32" s="84">
        <f>SUMIFS($I22:$I30,$B22:$B30,"Zorunlu")</f>
        <v>15</v>
      </c>
      <c r="J32" s="36"/>
      <c r="K32" s="31"/>
      <c r="L32" s="34"/>
      <c r="M32" s="31"/>
      <c r="N32" s="31"/>
      <c r="O32" s="31"/>
      <c r="P32" s="31"/>
      <c r="Q32" s="37"/>
      <c r="R32" s="25"/>
      <c r="S32" s="25"/>
      <c r="T32" s="25"/>
    </row>
    <row r="33" spans="1:20" s="2" customFormat="1" ht="12" x14ac:dyDescent="0.25">
      <c r="A33" s="33" t="s">
        <v>34</v>
      </c>
      <c r="B33" s="30"/>
      <c r="C33" s="31"/>
      <c r="D33" s="34" t="s">
        <v>13</v>
      </c>
      <c r="E33" s="82"/>
      <c r="F33" s="84">
        <f>SUM(F31:F32)</f>
        <v>17</v>
      </c>
      <c r="G33" s="84">
        <f t="shared" ref="G33:I33" si="9">SUM(G31:G32)</f>
        <v>8</v>
      </c>
      <c r="H33" s="84">
        <f t="shared" si="9"/>
        <v>21</v>
      </c>
      <c r="I33" s="84">
        <f t="shared" si="9"/>
        <v>30</v>
      </c>
      <c r="J33" s="36"/>
      <c r="K33" s="31"/>
      <c r="L33" s="34" t="s">
        <v>13</v>
      </c>
      <c r="M33" s="31"/>
      <c r="N33" s="31"/>
      <c r="O33" s="31"/>
      <c r="P33" s="31"/>
      <c r="Q33" s="35">
        <f>SUM(Q22:Q30)</f>
        <v>18</v>
      </c>
      <c r="R33" s="25"/>
      <c r="S33" s="25"/>
      <c r="T33" s="25"/>
    </row>
    <row r="34" spans="1:20" s="2" customFormat="1" thickBot="1" x14ac:dyDescent="0.3">
      <c r="A34" s="26" t="s">
        <v>28</v>
      </c>
      <c r="B34" s="27" t="s">
        <v>64</v>
      </c>
      <c r="C34" s="27" t="s">
        <v>6</v>
      </c>
      <c r="D34" s="28" t="s">
        <v>0</v>
      </c>
      <c r="E34" s="81" t="s">
        <v>5</v>
      </c>
      <c r="F34" s="81" t="s">
        <v>1</v>
      </c>
      <c r="G34" s="81" t="s">
        <v>4</v>
      </c>
      <c r="H34" s="81" t="s">
        <v>2</v>
      </c>
      <c r="I34" s="81" t="s">
        <v>3</v>
      </c>
      <c r="J34" s="29"/>
      <c r="K34" s="27" t="s">
        <v>6</v>
      </c>
      <c r="L34" s="28" t="s">
        <v>0</v>
      </c>
      <c r="M34" s="27" t="s">
        <v>5</v>
      </c>
      <c r="N34" s="27" t="s">
        <v>1</v>
      </c>
      <c r="O34" s="27" t="s">
        <v>4</v>
      </c>
      <c r="P34" s="27" t="s">
        <v>2</v>
      </c>
      <c r="Q34" s="27" t="s">
        <v>3</v>
      </c>
      <c r="R34" s="25"/>
      <c r="S34" s="25"/>
      <c r="T34" s="25"/>
    </row>
    <row r="35" spans="1:20" s="2" customFormat="1" thickBot="1" x14ac:dyDescent="0.3">
      <c r="A35" s="30">
        <f>IF($B35&lt;&gt;"",1,"")</f>
        <v>1</v>
      </c>
      <c r="B35" s="44" t="s">
        <v>72</v>
      </c>
      <c r="C35" s="45" t="s">
        <v>159</v>
      </c>
      <c r="D35" s="52" t="s">
        <v>93</v>
      </c>
      <c r="E35" s="85">
        <f>IF(D35&lt;&gt;"",3,"")</f>
        <v>3</v>
      </c>
      <c r="F35" s="55">
        <v>2</v>
      </c>
      <c r="G35" s="57">
        <v>2</v>
      </c>
      <c r="H35" s="85">
        <f t="shared" ref="H35:H43" si="10">IF(AND($F35&lt;&gt;"",$G35&lt;&gt;""),($F35*1)+($G35*0.5),"")</f>
        <v>3</v>
      </c>
      <c r="I35" s="55">
        <v>4</v>
      </c>
      <c r="J35" s="32"/>
      <c r="K35" s="45"/>
      <c r="L35" s="45"/>
      <c r="M35" s="44"/>
      <c r="N35" s="44"/>
      <c r="O35" s="44"/>
      <c r="P35" s="31" t="str">
        <f t="shared" ref="P35:P43" si="11">IF(AND($N35&lt;&gt;"",$O35&lt;&gt;""),($N35*1)+($O35*0.5),"")</f>
        <v/>
      </c>
      <c r="Q35" s="44"/>
      <c r="R35" s="25"/>
      <c r="S35" s="25"/>
      <c r="T35" s="25"/>
    </row>
    <row r="36" spans="1:20" s="2" customFormat="1" thickBot="1" x14ac:dyDescent="0.3">
      <c r="A36" s="30">
        <f>IFERROR(IF(AND($A35&lt;&gt;"",$B36&lt;&gt;""),$A35+1,""),"")</f>
        <v>2</v>
      </c>
      <c r="B36" s="44" t="s">
        <v>72</v>
      </c>
      <c r="C36" s="45" t="s">
        <v>160</v>
      </c>
      <c r="D36" s="54" t="s">
        <v>94</v>
      </c>
      <c r="E36" s="85">
        <f t="shared" ref="E36:E43" si="12">IF(D36&lt;&gt;"",3,"")</f>
        <v>3</v>
      </c>
      <c r="F36" s="56">
        <v>2</v>
      </c>
      <c r="G36" s="58">
        <v>0</v>
      </c>
      <c r="H36" s="85">
        <f t="shared" si="10"/>
        <v>2</v>
      </c>
      <c r="I36" s="56">
        <v>2</v>
      </c>
      <c r="J36" s="32"/>
      <c r="K36" s="45"/>
      <c r="L36" s="45"/>
      <c r="M36" s="44"/>
      <c r="N36" s="44"/>
      <c r="O36" s="44"/>
      <c r="P36" s="31" t="str">
        <f t="shared" si="11"/>
        <v/>
      </c>
      <c r="Q36" s="44"/>
      <c r="R36" s="25"/>
      <c r="S36" s="25"/>
      <c r="T36" s="25"/>
    </row>
    <row r="37" spans="1:20" s="2" customFormat="1" thickBot="1" x14ac:dyDescent="0.3">
      <c r="A37" s="30">
        <f t="shared" ref="A37:A43" si="13">IFERROR(IF(AND($A36&lt;&gt;"",$B37&lt;&gt;""),$A36+1,""),"")</f>
        <v>3</v>
      </c>
      <c r="B37" s="44" t="s">
        <v>72</v>
      </c>
      <c r="C37" s="44" t="s">
        <v>161</v>
      </c>
      <c r="D37" s="54" t="s">
        <v>95</v>
      </c>
      <c r="E37" s="85">
        <f t="shared" si="12"/>
        <v>3</v>
      </c>
      <c r="F37" s="56">
        <v>2</v>
      </c>
      <c r="G37" s="58">
        <v>2</v>
      </c>
      <c r="H37" s="85">
        <f t="shared" si="10"/>
        <v>3</v>
      </c>
      <c r="I37" s="56">
        <v>4</v>
      </c>
      <c r="J37" s="32"/>
      <c r="K37" s="45"/>
      <c r="L37" s="45"/>
      <c r="M37" s="44"/>
      <c r="N37" s="44"/>
      <c r="O37" s="44"/>
      <c r="P37" s="31" t="str">
        <f t="shared" si="11"/>
        <v/>
      </c>
      <c r="Q37" s="44"/>
      <c r="R37" s="25"/>
      <c r="S37" s="25"/>
      <c r="T37" s="25"/>
    </row>
    <row r="38" spans="1:20" s="2" customFormat="1" thickBot="1" x14ac:dyDescent="0.3">
      <c r="A38" s="30">
        <f t="shared" si="13"/>
        <v>4</v>
      </c>
      <c r="B38" s="44" t="s">
        <v>72</v>
      </c>
      <c r="C38" s="44" t="s">
        <v>162</v>
      </c>
      <c r="D38" s="54" t="s">
        <v>96</v>
      </c>
      <c r="E38" s="85">
        <f t="shared" si="12"/>
        <v>3</v>
      </c>
      <c r="F38" s="56">
        <v>2</v>
      </c>
      <c r="G38" s="58">
        <v>2</v>
      </c>
      <c r="H38" s="85">
        <f t="shared" si="10"/>
        <v>3</v>
      </c>
      <c r="I38" s="56">
        <v>4</v>
      </c>
      <c r="J38" s="32"/>
      <c r="K38" s="45"/>
      <c r="L38" s="45"/>
      <c r="M38" s="44"/>
      <c r="N38" s="44"/>
      <c r="O38" s="44"/>
      <c r="P38" s="31" t="str">
        <f t="shared" si="11"/>
        <v/>
      </c>
      <c r="Q38" s="44"/>
      <c r="R38" s="25"/>
      <c r="S38" s="25"/>
      <c r="T38" s="25"/>
    </row>
    <row r="39" spans="1:20" s="2" customFormat="1" thickBot="1" x14ac:dyDescent="0.3">
      <c r="A39" s="30">
        <f t="shared" si="13"/>
        <v>5</v>
      </c>
      <c r="B39" s="44" t="s">
        <v>72</v>
      </c>
      <c r="C39" s="45" t="s">
        <v>163</v>
      </c>
      <c r="D39" s="54" t="s">
        <v>97</v>
      </c>
      <c r="E39" s="85">
        <f t="shared" si="12"/>
        <v>3</v>
      </c>
      <c r="F39" s="56">
        <v>2</v>
      </c>
      <c r="G39" s="58">
        <v>0</v>
      </c>
      <c r="H39" s="85">
        <f t="shared" si="10"/>
        <v>2</v>
      </c>
      <c r="I39" s="56">
        <v>4</v>
      </c>
      <c r="J39" s="32"/>
      <c r="K39" s="45"/>
      <c r="L39" s="45"/>
      <c r="M39" s="44"/>
      <c r="N39" s="44"/>
      <c r="O39" s="44"/>
      <c r="P39" s="31" t="str">
        <f t="shared" si="11"/>
        <v/>
      </c>
      <c r="Q39" s="44"/>
      <c r="R39" s="25"/>
      <c r="S39" s="25"/>
      <c r="T39" s="25"/>
    </row>
    <row r="40" spans="1:20" s="2" customFormat="1" thickBot="1" x14ac:dyDescent="0.3">
      <c r="A40" s="30">
        <f t="shared" si="13"/>
        <v>6</v>
      </c>
      <c r="B40" s="44" t="s">
        <v>83</v>
      </c>
      <c r="C40" s="45" t="s">
        <v>164</v>
      </c>
      <c r="D40" s="50" t="s">
        <v>98</v>
      </c>
      <c r="E40" s="82">
        <f t="shared" si="12"/>
        <v>3</v>
      </c>
      <c r="F40" s="60">
        <v>3</v>
      </c>
      <c r="G40" s="61">
        <v>0</v>
      </c>
      <c r="H40" s="82">
        <f t="shared" si="10"/>
        <v>3</v>
      </c>
      <c r="I40" s="55">
        <v>3</v>
      </c>
      <c r="J40" s="32"/>
      <c r="K40" s="45" t="s">
        <v>217</v>
      </c>
      <c r="L40" s="45" t="s">
        <v>98</v>
      </c>
      <c r="M40" s="44">
        <v>3</v>
      </c>
      <c r="N40" s="44">
        <v>3</v>
      </c>
      <c r="O40" s="44">
        <v>0</v>
      </c>
      <c r="P40" s="31">
        <f t="shared" si="11"/>
        <v>3</v>
      </c>
      <c r="Q40" s="44">
        <v>3</v>
      </c>
      <c r="R40" s="25"/>
      <c r="S40" s="25"/>
      <c r="T40" s="25"/>
    </row>
    <row r="41" spans="1:20" s="2" customFormat="1" thickBot="1" x14ac:dyDescent="0.3">
      <c r="A41" s="30">
        <f t="shared" si="13"/>
        <v>7</v>
      </c>
      <c r="B41" s="44" t="s">
        <v>83</v>
      </c>
      <c r="C41" s="45" t="s">
        <v>165</v>
      </c>
      <c r="D41" s="51" t="s">
        <v>99</v>
      </c>
      <c r="E41" s="82">
        <f t="shared" si="12"/>
        <v>3</v>
      </c>
      <c r="F41" s="62">
        <v>2</v>
      </c>
      <c r="G41" s="63">
        <v>0</v>
      </c>
      <c r="H41" s="82">
        <f t="shared" si="10"/>
        <v>2</v>
      </c>
      <c r="I41" s="56">
        <v>3</v>
      </c>
      <c r="J41" s="32"/>
      <c r="K41" s="45" t="s">
        <v>218</v>
      </c>
      <c r="L41" s="45" t="s">
        <v>99</v>
      </c>
      <c r="M41" s="44">
        <v>3</v>
      </c>
      <c r="N41" s="44">
        <v>2</v>
      </c>
      <c r="O41" s="44">
        <v>0</v>
      </c>
      <c r="P41" s="31">
        <f t="shared" si="11"/>
        <v>2</v>
      </c>
      <c r="Q41" s="44">
        <v>3</v>
      </c>
      <c r="R41" s="25"/>
      <c r="S41" s="25"/>
      <c r="T41" s="25"/>
    </row>
    <row r="42" spans="1:20" s="2" customFormat="1" thickBot="1" x14ac:dyDescent="0.3">
      <c r="A42" s="30">
        <f t="shared" si="13"/>
        <v>8</v>
      </c>
      <c r="B42" s="44" t="s">
        <v>83</v>
      </c>
      <c r="C42" s="45" t="s">
        <v>166</v>
      </c>
      <c r="D42" s="51" t="s">
        <v>100</v>
      </c>
      <c r="E42" s="82">
        <f t="shared" si="12"/>
        <v>3</v>
      </c>
      <c r="F42" s="62">
        <v>2</v>
      </c>
      <c r="G42" s="63">
        <v>0</v>
      </c>
      <c r="H42" s="82">
        <f t="shared" si="10"/>
        <v>2</v>
      </c>
      <c r="I42" s="56">
        <v>3</v>
      </c>
      <c r="J42" s="32"/>
      <c r="K42" s="45" t="s">
        <v>166</v>
      </c>
      <c r="L42" s="45" t="s">
        <v>100</v>
      </c>
      <c r="M42" s="44">
        <v>3</v>
      </c>
      <c r="N42" s="44">
        <v>2</v>
      </c>
      <c r="O42" s="44">
        <v>0</v>
      </c>
      <c r="P42" s="31">
        <f t="shared" si="11"/>
        <v>2</v>
      </c>
      <c r="Q42" s="44">
        <v>3</v>
      </c>
      <c r="R42" s="25"/>
      <c r="S42" s="25"/>
      <c r="T42" s="25"/>
    </row>
    <row r="43" spans="1:20" s="2" customFormat="1" thickBot="1" x14ac:dyDescent="0.3">
      <c r="A43" s="30">
        <f t="shared" si="13"/>
        <v>9</v>
      </c>
      <c r="B43" s="44" t="s">
        <v>83</v>
      </c>
      <c r="C43" s="45" t="s">
        <v>167</v>
      </c>
      <c r="D43" s="51" t="s">
        <v>101</v>
      </c>
      <c r="E43" s="82">
        <f t="shared" si="12"/>
        <v>3</v>
      </c>
      <c r="F43" s="62">
        <v>2</v>
      </c>
      <c r="G43" s="63">
        <v>0</v>
      </c>
      <c r="H43" s="82">
        <f t="shared" si="10"/>
        <v>2</v>
      </c>
      <c r="I43" s="56">
        <v>4</v>
      </c>
      <c r="J43" s="32"/>
      <c r="K43" s="45" t="s">
        <v>167</v>
      </c>
      <c r="L43" s="45" t="s">
        <v>101</v>
      </c>
      <c r="M43" s="44">
        <v>3</v>
      </c>
      <c r="N43" s="44">
        <v>2</v>
      </c>
      <c r="O43" s="44">
        <v>0</v>
      </c>
      <c r="P43" s="31">
        <f t="shared" si="11"/>
        <v>2</v>
      </c>
      <c r="Q43" s="44">
        <v>4</v>
      </c>
      <c r="R43" s="25"/>
      <c r="S43" s="25"/>
      <c r="T43" s="25"/>
    </row>
    <row r="44" spans="1:20" s="2" customFormat="1" ht="12" x14ac:dyDescent="0.25">
      <c r="A44" s="33" t="s">
        <v>40</v>
      </c>
      <c r="B44" s="30"/>
      <c r="C44" s="31"/>
      <c r="D44" s="34" t="s">
        <v>12</v>
      </c>
      <c r="E44" s="82"/>
      <c r="F44" s="84">
        <f>SUMIFS($F35:$F43,$B35:$B43,"Eşdeğer")</f>
        <v>9</v>
      </c>
      <c r="G44" s="84">
        <f>SUMIFS($G35:$G43,$B35:$B43,"Eşdeğer")</f>
        <v>0</v>
      </c>
      <c r="H44" s="84">
        <f>SUMIFS($H35:$H43,$B35:$B43,"Eşdeğer")</f>
        <v>9</v>
      </c>
      <c r="I44" s="84">
        <f>SUMIFS($I35:$I43,$B35:$B43,"Eşdeğer")</f>
        <v>13</v>
      </c>
      <c r="J44" s="36"/>
      <c r="K44" s="31"/>
      <c r="L44" s="34"/>
      <c r="M44" s="31"/>
      <c r="N44" s="31"/>
      <c r="O44" s="31"/>
      <c r="P44" s="31"/>
      <c r="Q44" s="37"/>
      <c r="R44" s="25"/>
      <c r="S44" s="25"/>
      <c r="T44" s="25"/>
    </row>
    <row r="45" spans="1:20" s="2" customFormat="1" ht="12" x14ac:dyDescent="0.25">
      <c r="A45" s="33" t="s">
        <v>34</v>
      </c>
      <c r="B45" s="30"/>
      <c r="C45" s="31"/>
      <c r="D45" s="34" t="s">
        <v>15</v>
      </c>
      <c r="E45" s="82"/>
      <c r="F45" s="84">
        <f>SUMIFS($F35:$F43,$B35:$B43,"Zorunlu")</f>
        <v>10</v>
      </c>
      <c r="G45" s="84">
        <f>SUMIFS($G35:$G43,$B35:$B43,"Zorunlu")</f>
        <v>6</v>
      </c>
      <c r="H45" s="84">
        <f>SUMIFS($H35:$H43,$B35:$B43,"Zorunlu")</f>
        <v>13</v>
      </c>
      <c r="I45" s="84">
        <f>SUMIFS($I35:$I43,$B35:$B43,"Zorunlu")</f>
        <v>18</v>
      </c>
      <c r="J45" s="36"/>
      <c r="K45" s="31"/>
      <c r="L45" s="34"/>
      <c r="M45" s="31"/>
      <c r="N45" s="31"/>
      <c r="O45" s="31"/>
      <c r="P45" s="31"/>
      <c r="Q45" s="37"/>
      <c r="R45" s="25"/>
      <c r="S45" s="25"/>
      <c r="T45" s="25"/>
    </row>
    <row r="46" spans="1:20" s="2" customFormat="1" ht="12" x14ac:dyDescent="0.25">
      <c r="A46" s="33" t="s">
        <v>34</v>
      </c>
      <c r="B46" s="30"/>
      <c r="C46" s="31"/>
      <c r="D46" s="34" t="s">
        <v>13</v>
      </c>
      <c r="E46" s="82"/>
      <c r="F46" s="84">
        <f>SUM(F44:F45)</f>
        <v>19</v>
      </c>
      <c r="G46" s="84">
        <f t="shared" ref="G46:I46" si="14">SUM(G44:G45)</f>
        <v>6</v>
      </c>
      <c r="H46" s="84">
        <f t="shared" si="14"/>
        <v>22</v>
      </c>
      <c r="I46" s="84">
        <f t="shared" si="14"/>
        <v>31</v>
      </c>
      <c r="J46" s="36"/>
      <c r="K46" s="31"/>
      <c r="L46" s="34" t="s">
        <v>13</v>
      </c>
      <c r="M46" s="31"/>
      <c r="N46" s="31"/>
      <c r="O46" s="31"/>
      <c r="P46" s="31"/>
      <c r="Q46" s="35">
        <f>SUM(Q35:Q43)</f>
        <v>13</v>
      </c>
      <c r="R46" s="25"/>
      <c r="S46" s="25"/>
      <c r="T46" s="25"/>
    </row>
    <row r="47" spans="1:20" s="2" customFormat="1" thickBot="1" x14ac:dyDescent="0.3">
      <c r="A47" s="26" t="s">
        <v>29</v>
      </c>
      <c r="B47" s="27" t="s">
        <v>64</v>
      </c>
      <c r="C47" s="27" t="s">
        <v>6</v>
      </c>
      <c r="D47" s="28" t="s">
        <v>0</v>
      </c>
      <c r="E47" s="81" t="s">
        <v>5</v>
      </c>
      <c r="F47" s="81" t="s">
        <v>1</v>
      </c>
      <c r="G47" s="81" t="s">
        <v>4</v>
      </c>
      <c r="H47" s="81" t="s">
        <v>2</v>
      </c>
      <c r="I47" s="81" t="s">
        <v>3</v>
      </c>
      <c r="J47" s="29"/>
      <c r="K47" s="27" t="s">
        <v>6</v>
      </c>
      <c r="L47" s="28" t="s">
        <v>0</v>
      </c>
      <c r="M47" s="27" t="s">
        <v>5</v>
      </c>
      <c r="N47" s="27" t="s">
        <v>1</v>
      </c>
      <c r="O47" s="27" t="s">
        <v>4</v>
      </c>
      <c r="P47" s="27" t="s">
        <v>2</v>
      </c>
      <c r="Q47" s="27" t="s">
        <v>3</v>
      </c>
      <c r="R47" s="25"/>
      <c r="S47" s="25"/>
      <c r="T47" s="25"/>
    </row>
    <row r="48" spans="1:20" s="2" customFormat="1" thickBot="1" x14ac:dyDescent="0.3">
      <c r="A48" s="30">
        <f>IF($B48&lt;&gt;"",1,"")</f>
        <v>1</v>
      </c>
      <c r="B48" s="44" t="s">
        <v>72</v>
      </c>
      <c r="C48" s="45" t="s">
        <v>168</v>
      </c>
      <c r="D48" s="52" t="s">
        <v>102</v>
      </c>
      <c r="E48" s="85">
        <f>IF(D48&lt;&gt;"",4,"")</f>
        <v>4</v>
      </c>
      <c r="F48" s="55">
        <v>2</v>
      </c>
      <c r="G48" s="57">
        <v>2</v>
      </c>
      <c r="H48" s="85">
        <f t="shared" ref="H48:H56" si="15">IF(AND($F48&lt;&gt;"",$G48&lt;&gt;""),($F48*1)+($G48*0.5),"")</f>
        <v>3</v>
      </c>
      <c r="I48" s="55">
        <v>4</v>
      </c>
      <c r="J48" s="32"/>
      <c r="K48" s="45"/>
      <c r="L48" s="45"/>
      <c r="M48" s="44"/>
      <c r="N48" s="44"/>
      <c r="O48" s="44"/>
      <c r="P48" s="31" t="str">
        <f t="shared" ref="P48:P56" si="16">IF(AND($N48&lt;&gt;"",$O48&lt;&gt;""),($N48*1)+($O48*0.5),"")</f>
        <v/>
      </c>
      <c r="Q48" s="44"/>
      <c r="R48" s="25"/>
      <c r="S48" s="25"/>
      <c r="T48" s="25"/>
    </row>
    <row r="49" spans="1:20" s="2" customFormat="1" thickBot="1" x14ac:dyDescent="0.3">
      <c r="A49" s="30">
        <f>IFERROR(IF(AND($A48&lt;&gt;"",$B49&lt;&gt;""),$A48+1,""),"")</f>
        <v>2</v>
      </c>
      <c r="B49" s="44" t="s">
        <v>72</v>
      </c>
      <c r="C49" s="45" t="s">
        <v>169</v>
      </c>
      <c r="D49" s="54" t="s">
        <v>103</v>
      </c>
      <c r="E49" s="85">
        <f t="shared" ref="E49:E56" si="17">IF(D49&lt;&gt;"",4,"")</f>
        <v>4</v>
      </c>
      <c r="F49" s="56">
        <v>3</v>
      </c>
      <c r="G49" s="58">
        <v>0</v>
      </c>
      <c r="H49" s="85">
        <f t="shared" si="15"/>
        <v>3</v>
      </c>
      <c r="I49" s="56">
        <v>4</v>
      </c>
      <c r="J49" s="32"/>
      <c r="K49" s="45"/>
      <c r="L49" s="45"/>
      <c r="M49" s="44"/>
      <c r="N49" s="44"/>
      <c r="O49" s="44"/>
      <c r="P49" s="31" t="str">
        <f t="shared" si="16"/>
        <v/>
      </c>
      <c r="Q49" s="44"/>
      <c r="R49" s="25"/>
      <c r="S49" s="25"/>
      <c r="T49" s="25"/>
    </row>
    <row r="50" spans="1:20" s="2" customFormat="1" thickBot="1" x14ac:dyDescent="0.3">
      <c r="A50" s="30">
        <f t="shared" ref="A50:A56" si="18">IFERROR(IF(AND($A49&lt;&gt;"",$B50&lt;&gt;""),$A49+1,""),"")</f>
        <v>3</v>
      </c>
      <c r="B50" s="44" t="s">
        <v>72</v>
      </c>
      <c r="C50" s="44" t="s">
        <v>170</v>
      </c>
      <c r="D50" s="54" t="s">
        <v>104</v>
      </c>
      <c r="E50" s="85">
        <f t="shared" si="17"/>
        <v>4</v>
      </c>
      <c r="F50" s="56">
        <v>2</v>
      </c>
      <c r="G50" s="58">
        <v>0</v>
      </c>
      <c r="H50" s="85">
        <f t="shared" si="15"/>
        <v>2</v>
      </c>
      <c r="I50" s="56">
        <v>2</v>
      </c>
      <c r="J50" s="32"/>
      <c r="K50" s="45"/>
      <c r="L50" s="45"/>
      <c r="M50" s="44"/>
      <c r="N50" s="44"/>
      <c r="O50" s="44"/>
      <c r="P50" s="31" t="str">
        <f t="shared" si="16"/>
        <v/>
      </c>
      <c r="Q50" s="44"/>
      <c r="R50" s="25"/>
      <c r="S50" s="25"/>
      <c r="T50" s="25"/>
    </row>
    <row r="51" spans="1:20" s="2" customFormat="1" thickBot="1" x14ac:dyDescent="0.3">
      <c r="A51" s="30">
        <f t="shared" si="18"/>
        <v>4</v>
      </c>
      <c r="B51" s="44" t="s">
        <v>72</v>
      </c>
      <c r="C51" s="44" t="s">
        <v>171</v>
      </c>
      <c r="D51" s="54" t="s">
        <v>105</v>
      </c>
      <c r="E51" s="85">
        <f t="shared" si="17"/>
        <v>4</v>
      </c>
      <c r="F51" s="56">
        <v>2</v>
      </c>
      <c r="G51" s="58">
        <v>0</v>
      </c>
      <c r="H51" s="85">
        <f t="shared" si="15"/>
        <v>2</v>
      </c>
      <c r="I51" s="56">
        <v>2</v>
      </c>
      <c r="J51" s="32"/>
      <c r="K51" s="45"/>
      <c r="L51" s="45"/>
      <c r="M51" s="44"/>
      <c r="N51" s="44"/>
      <c r="O51" s="44"/>
      <c r="P51" s="31" t="str">
        <f t="shared" si="16"/>
        <v/>
      </c>
      <c r="Q51" s="44"/>
      <c r="R51" s="25"/>
      <c r="S51" s="25"/>
      <c r="T51" s="25"/>
    </row>
    <row r="52" spans="1:20" s="2" customFormat="1" thickBot="1" x14ac:dyDescent="0.3">
      <c r="A52" s="30">
        <f t="shared" si="18"/>
        <v>5</v>
      </c>
      <c r="B52" s="44" t="s">
        <v>72</v>
      </c>
      <c r="C52" s="45" t="s">
        <v>172</v>
      </c>
      <c r="D52" s="54" t="s">
        <v>106</v>
      </c>
      <c r="E52" s="85">
        <f t="shared" si="17"/>
        <v>4</v>
      </c>
      <c r="F52" s="56">
        <v>2</v>
      </c>
      <c r="G52" s="58">
        <v>0</v>
      </c>
      <c r="H52" s="85">
        <f t="shared" si="15"/>
        <v>2</v>
      </c>
      <c r="I52" s="56">
        <v>4</v>
      </c>
      <c r="J52" s="32"/>
      <c r="K52" s="45"/>
      <c r="L52" s="45"/>
      <c r="M52" s="44"/>
      <c r="N52" s="44"/>
      <c r="O52" s="44"/>
      <c r="P52" s="31" t="str">
        <f t="shared" si="16"/>
        <v/>
      </c>
      <c r="Q52" s="44"/>
      <c r="R52" s="25"/>
      <c r="S52" s="25"/>
      <c r="T52" s="25"/>
    </row>
    <row r="53" spans="1:20" s="2" customFormat="1" thickBot="1" x14ac:dyDescent="0.3">
      <c r="A53" s="30">
        <f t="shared" si="18"/>
        <v>6</v>
      </c>
      <c r="B53" s="44" t="s">
        <v>83</v>
      </c>
      <c r="C53" s="45" t="s">
        <v>173</v>
      </c>
      <c r="D53" s="50" t="s">
        <v>107</v>
      </c>
      <c r="E53" s="82">
        <f t="shared" si="17"/>
        <v>4</v>
      </c>
      <c r="F53" s="60">
        <v>1</v>
      </c>
      <c r="G53" s="61">
        <v>2</v>
      </c>
      <c r="H53" s="82">
        <f t="shared" si="15"/>
        <v>2</v>
      </c>
      <c r="I53" s="55">
        <v>3</v>
      </c>
      <c r="J53" s="32"/>
      <c r="K53" s="45" t="s">
        <v>219</v>
      </c>
      <c r="L53" s="45" t="s">
        <v>107</v>
      </c>
      <c r="M53" s="44">
        <v>8</v>
      </c>
      <c r="N53" s="44">
        <v>1</v>
      </c>
      <c r="O53" s="44">
        <v>2</v>
      </c>
      <c r="P53" s="31">
        <f t="shared" si="16"/>
        <v>2</v>
      </c>
      <c r="Q53" s="44">
        <v>3</v>
      </c>
      <c r="R53" s="25"/>
      <c r="S53" s="25"/>
      <c r="T53" s="25"/>
    </row>
    <row r="54" spans="1:20" s="2" customFormat="1" thickBot="1" x14ac:dyDescent="0.3">
      <c r="A54" s="30">
        <f t="shared" si="18"/>
        <v>7</v>
      </c>
      <c r="B54" s="44" t="s">
        <v>83</v>
      </c>
      <c r="C54" s="45" t="s">
        <v>174</v>
      </c>
      <c r="D54" s="51" t="s">
        <v>108</v>
      </c>
      <c r="E54" s="82">
        <f t="shared" si="17"/>
        <v>4</v>
      </c>
      <c r="F54" s="62">
        <v>2</v>
      </c>
      <c r="G54" s="63">
        <v>0</v>
      </c>
      <c r="H54" s="82">
        <f t="shared" si="15"/>
        <v>2</v>
      </c>
      <c r="I54" s="56">
        <v>3</v>
      </c>
      <c r="J54" s="32"/>
      <c r="K54" s="45" t="s">
        <v>220</v>
      </c>
      <c r="L54" s="45" t="s">
        <v>108</v>
      </c>
      <c r="M54" s="44">
        <v>4</v>
      </c>
      <c r="N54" s="44">
        <v>2</v>
      </c>
      <c r="O54" s="44">
        <v>0</v>
      </c>
      <c r="P54" s="31">
        <f t="shared" si="16"/>
        <v>2</v>
      </c>
      <c r="Q54" s="44">
        <v>3</v>
      </c>
      <c r="R54" s="25"/>
      <c r="S54" s="25"/>
      <c r="T54" s="25"/>
    </row>
    <row r="55" spans="1:20" s="2" customFormat="1" thickBot="1" x14ac:dyDescent="0.3">
      <c r="A55" s="30">
        <f t="shared" si="18"/>
        <v>8</v>
      </c>
      <c r="B55" s="44" t="s">
        <v>83</v>
      </c>
      <c r="C55" s="45" t="s">
        <v>175</v>
      </c>
      <c r="D55" s="51" t="s">
        <v>109</v>
      </c>
      <c r="E55" s="82">
        <f t="shared" si="17"/>
        <v>4</v>
      </c>
      <c r="F55" s="62">
        <v>2</v>
      </c>
      <c r="G55" s="63">
        <v>0</v>
      </c>
      <c r="H55" s="82">
        <f t="shared" si="15"/>
        <v>2</v>
      </c>
      <c r="I55" s="56">
        <v>3</v>
      </c>
      <c r="J55" s="32"/>
      <c r="K55" s="45" t="s">
        <v>175</v>
      </c>
      <c r="L55" s="45" t="s">
        <v>109</v>
      </c>
      <c r="M55" s="44">
        <v>4</v>
      </c>
      <c r="N55" s="44">
        <v>2</v>
      </c>
      <c r="O55" s="44">
        <v>0</v>
      </c>
      <c r="P55" s="31">
        <f t="shared" si="16"/>
        <v>2</v>
      </c>
      <c r="Q55" s="44">
        <v>3</v>
      </c>
      <c r="R55" s="25"/>
      <c r="S55" s="25"/>
      <c r="T55" s="25"/>
    </row>
    <row r="56" spans="1:20" s="2" customFormat="1" thickBot="1" x14ac:dyDescent="0.3">
      <c r="A56" s="30">
        <f t="shared" si="18"/>
        <v>9</v>
      </c>
      <c r="B56" s="44" t="s">
        <v>83</v>
      </c>
      <c r="C56" s="45" t="s">
        <v>176</v>
      </c>
      <c r="D56" s="51" t="s">
        <v>110</v>
      </c>
      <c r="E56" s="82">
        <f t="shared" si="17"/>
        <v>4</v>
      </c>
      <c r="F56" s="62">
        <v>2</v>
      </c>
      <c r="G56" s="63">
        <v>0</v>
      </c>
      <c r="H56" s="82">
        <f t="shared" si="15"/>
        <v>2</v>
      </c>
      <c r="I56" s="56">
        <v>4</v>
      </c>
      <c r="J56" s="32"/>
      <c r="K56" s="45" t="s">
        <v>176</v>
      </c>
      <c r="L56" s="45" t="s">
        <v>110</v>
      </c>
      <c r="M56" s="44">
        <v>4</v>
      </c>
      <c r="N56" s="44">
        <v>2</v>
      </c>
      <c r="O56" s="44">
        <v>0</v>
      </c>
      <c r="P56" s="31">
        <f t="shared" si="16"/>
        <v>2</v>
      </c>
      <c r="Q56" s="44">
        <v>4</v>
      </c>
      <c r="R56" s="25"/>
      <c r="S56" s="25"/>
      <c r="T56" s="25"/>
    </row>
    <row r="57" spans="1:20" s="2" customFormat="1" ht="12" x14ac:dyDescent="0.25">
      <c r="A57" s="33" t="s">
        <v>41</v>
      </c>
      <c r="B57" s="30"/>
      <c r="C57" s="31"/>
      <c r="D57" s="34" t="s">
        <v>12</v>
      </c>
      <c r="E57" s="82"/>
      <c r="F57" s="84">
        <f>SUMIFS($F48:$F56,$B48:$B56,"Eşdeğer")</f>
        <v>7</v>
      </c>
      <c r="G57" s="84">
        <f>SUMIFS($G48:$G56,$B48:$B56,"Eşdeğer")</f>
        <v>2</v>
      </c>
      <c r="H57" s="84">
        <f>SUMIFS($H48:$H56,$B48:$B56,"Eşdeğer")</f>
        <v>8</v>
      </c>
      <c r="I57" s="84">
        <f>SUMIFS($I48:$I56,$B48:$B56,"Eşdeğer")</f>
        <v>13</v>
      </c>
      <c r="J57" s="36"/>
      <c r="K57" s="31"/>
      <c r="L57" s="34"/>
      <c r="M57" s="31"/>
      <c r="N57" s="31"/>
      <c r="O57" s="31"/>
      <c r="P57" s="31"/>
      <c r="Q57" s="37"/>
      <c r="R57" s="25"/>
      <c r="S57" s="25"/>
      <c r="T57" s="25"/>
    </row>
    <row r="58" spans="1:20" s="2" customFormat="1" ht="12" x14ac:dyDescent="0.25">
      <c r="A58" s="33" t="s">
        <v>34</v>
      </c>
      <c r="B58" s="30"/>
      <c r="C58" s="31"/>
      <c r="D58" s="34" t="s">
        <v>15</v>
      </c>
      <c r="E58" s="82"/>
      <c r="F58" s="84">
        <f>SUMIFS($F48:$F56,$B48:$B56,"Zorunlu")</f>
        <v>11</v>
      </c>
      <c r="G58" s="84">
        <f>SUMIFS($G48:$G56,$B48:$B56,"Zorunlu")</f>
        <v>2</v>
      </c>
      <c r="H58" s="84">
        <f>SUMIFS($H48:$H56,$B48:$B56,"Zorunlu")</f>
        <v>12</v>
      </c>
      <c r="I58" s="84">
        <f>SUMIFS($I48:$I56,$B48:$B56,"Zorunlu")</f>
        <v>16</v>
      </c>
      <c r="J58" s="36"/>
      <c r="K58" s="31"/>
      <c r="L58" s="34"/>
      <c r="M58" s="31"/>
      <c r="N58" s="31"/>
      <c r="O58" s="31"/>
      <c r="P58" s="31"/>
      <c r="Q58" s="37"/>
      <c r="R58" s="25"/>
      <c r="S58" s="25"/>
      <c r="T58" s="25"/>
    </row>
    <row r="59" spans="1:20" s="2" customFormat="1" ht="12" x14ac:dyDescent="0.25">
      <c r="A59" s="33" t="s">
        <v>34</v>
      </c>
      <c r="B59" s="30"/>
      <c r="C59" s="31"/>
      <c r="D59" s="34" t="s">
        <v>13</v>
      </c>
      <c r="E59" s="82"/>
      <c r="F59" s="84">
        <f>SUM(F57:F58)</f>
        <v>18</v>
      </c>
      <c r="G59" s="84">
        <f t="shared" ref="G59:I59" si="19">SUM(G57:G58)</f>
        <v>4</v>
      </c>
      <c r="H59" s="84">
        <f t="shared" si="19"/>
        <v>20</v>
      </c>
      <c r="I59" s="84">
        <f t="shared" si="19"/>
        <v>29</v>
      </c>
      <c r="J59" s="36"/>
      <c r="K59" s="31"/>
      <c r="L59" s="34" t="s">
        <v>13</v>
      </c>
      <c r="M59" s="31"/>
      <c r="N59" s="31"/>
      <c r="O59" s="31"/>
      <c r="P59" s="31"/>
      <c r="Q59" s="35">
        <f>SUM(Q48:Q56)</f>
        <v>13</v>
      </c>
      <c r="R59" s="25"/>
      <c r="S59" s="25"/>
      <c r="T59" s="25"/>
    </row>
    <row r="60" spans="1:20" s="2" customFormat="1" thickBot="1" x14ac:dyDescent="0.3">
      <c r="A60" s="26" t="s">
        <v>30</v>
      </c>
      <c r="B60" s="27" t="s">
        <v>64</v>
      </c>
      <c r="C60" s="27" t="s">
        <v>6</v>
      </c>
      <c r="D60" s="28" t="s">
        <v>0</v>
      </c>
      <c r="E60" s="81" t="s">
        <v>5</v>
      </c>
      <c r="F60" s="81" t="s">
        <v>1</v>
      </c>
      <c r="G60" s="81" t="s">
        <v>4</v>
      </c>
      <c r="H60" s="81" t="s">
        <v>2</v>
      </c>
      <c r="I60" s="81" t="s">
        <v>3</v>
      </c>
      <c r="J60" s="29"/>
      <c r="K60" s="27" t="s">
        <v>6</v>
      </c>
      <c r="L60" s="28" t="s">
        <v>0</v>
      </c>
      <c r="M60" s="27" t="s">
        <v>5</v>
      </c>
      <c r="N60" s="27" t="s">
        <v>1</v>
      </c>
      <c r="O60" s="27" t="s">
        <v>4</v>
      </c>
      <c r="P60" s="27" t="s">
        <v>2</v>
      </c>
      <c r="Q60" s="27" t="s">
        <v>3</v>
      </c>
      <c r="R60" s="25"/>
      <c r="S60" s="25"/>
      <c r="T60" s="25"/>
    </row>
    <row r="61" spans="1:20" s="2" customFormat="1" thickBot="1" x14ac:dyDescent="0.3">
      <c r="A61" s="30">
        <f>IF($B61&lt;&gt;"",1,"")</f>
        <v>1</v>
      </c>
      <c r="B61" s="44" t="s">
        <v>72</v>
      </c>
      <c r="C61" s="45" t="s">
        <v>177</v>
      </c>
      <c r="D61" s="52" t="s">
        <v>111</v>
      </c>
      <c r="E61" s="85">
        <f>IF(D61&lt;&gt;"",5,"")</f>
        <v>5</v>
      </c>
      <c r="F61" s="55">
        <v>2</v>
      </c>
      <c r="G61" s="57">
        <v>0</v>
      </c>
      <c r="H61" s="85">
        <f t="shared" ref="H61:H68" si="20">IF(AND($F61&lt;&gt;"",$G61&lt;&gt;""),($F61*1)+($G61*0.5),"")</f>
        <v>2</v>
      </c>
      <c r="I61" s="55">
        <v>3</v>
      </c>
      <c r="J61" s="32"/>
      <c r="K61" s="45"/>
      <c r="L61" s="45"/>
      <c r="M61" s="44"/>
      <c r="N61" s="44"/>
      <c r="O61" s="44"/>
      <c r="P61" s="31" t="str">
        <f t="shared" ref="P61:P68" si="21">IF(AND($N61&lt;&gt;"",$O61&lt;&gt;""),($N61*1)+($O61*0.5),"")</f>
        <v/>
      </c>
      <c r="Q61" s="44"/>
      <c r="R61" s="25"/>
      <c r="S61" s="25"/>
      <c r="T61" s="25"/>
    </row>
    <row r="62" spans="1:20" s="2" customFormat="1" thickBot="1" x14ac:dyDescent="0.3">
      <c r="A62" s="30">
        <f>IFERROR(IF(AND($A61&lt;&gt;"",$B62&lt;&gt;""),$A61+1,""),"")</f>
        <v>2</v>
      </c>
      <c r="B62" s="44" t="s">
        <v>72</v>
      </c>
      <c r="C62" s="45" t="s">
        <v>178</v>
      </c>
      <c r="D62" s="54" t="s">
        <v>112</v>
      </c>
      <c r="E62" s="85">
        <f t="shared" ref="E62:E68" si="22">IF(D62&lt;&gt;"",5,"")</f>
        <v>5</v>
      </c>
      <c r="F62" s="56">
        <v>3</v>
      </c>
      <c r="G62" s="58">
        <v>0</v>
      </c>
      <c r="H62" s="85">
        <f t="shared" si="20"/>
        <v>3</v>
      </c>
      <c r="I62" s="56">
        <v>5</v>
      </c>
      <c r="J62" s="32"/>
      <c r="K62" s="45"/>
      <c r="L62" s="45"/>
      <c r="M62" s="44"/>
      <c r="N62" s="44"/>
      <c r="O62" s="44"/>
      <c r="P62" s="31" t="str">
        <f t="shared" si="21"/>
        <v/>
      </c>
      <c r="Q62" s="44"/>
      <c r="R62" s="25"/>
      <c r="S62" s="25"/>
      <c r="T62" s="25"/>
    </row>
    <row r="63" spans="1:20" s="2" customFormat="1" ht="18.75" thickBot="1" x14ac:dyDescent="0.3">
      <c r="A63" s="30">
        <f t="shared" ref="A63:A68" si="23">IFERROR(IF(AND($A62&lt;&gt;"",$B63&lt;&gt;""),$A62+1,""),"")</f>
        <v>3</v>
      </c>
      <c r="B63" s="44" t="s">
        <v>72</v>
      </c>
      <c r="C63" s="44" t="s">
        <v>179</v>
      </c>
      <c r="D63" s="54" t="s">
        <v>113</v>
      </c>
      <c r="E63" s="85">
        <f t="shared" si="22"/>
        <v>5</v>
      </c>
      <c r="F63" s="56">
        <v>2</v>
      </c>
      <c r="G63" s="58">
        <v>2</v>
      </c>
      <c r="H63" s="85">
        <f t="shared" si="20"/>
        <v>3</v>
      </c>
      <c r="I63" s="56">
        <v>5</v>
      </c>
      <c r="J63" s="32"/>
      <c r="K63" s="45"/>
      <c r="L63" s="45"/>
      <c r="M63" s="44"/>
      <c r="N63" s="44"/>
      <c r="O63" s="44"/>
      <c r="P63" s="31" t="str">
        <f t="shared" si="21"/>
        <v/>
      </c>
      <c r="Q63" s="44"/>
      <c r="R63" s="25"/>
      <c r="S63" s="25"/>
      <c r="T63" s="25"/>
    </row>
    <row r="64" spans="1:20" s="2" customFormat="1" thickBot="1" x14ac:dyDescent="0.3">
      <c r="A64" s="30">
        <f t="shared" si="23"/>
        <v>4</v>
      </c>
      <c r="B64" s="44" t="s">
        <v>72</v>
      </c>
      <c r="C64" s="44" t="s">
        <v>180</v>
      </c>
      <c r="D64" s="54" t="s">
        <v>114</v>
      </c>
      <c r="E64" s="85">
        <f t="shared" si="22"/>
        <v>5</v>
      </c>
      <c r="F64" s="56">
        <v>2</v>
      </c>
      <c r="G64" s="58">
        <v>0</v>
      </c>
      <c r="H64" s="85">
        <f t="shared" si="20"/>
        <v>2</v>
      </c>
      <c r="I64" s="56">
        <v>4</v>
      </c>
      <c r="J64" s="32"/>
      <c r="K64" s="45"/>
      <c r="L64" s="45"/>
      <c r="M64" s="44"/>
      <c r="N64" s="44"/>
      <c r="O64" s="44"/>
      <c r="P64" s="31" t="str">
        <f t="shared" si="21"/>
        <v/>
      </c>
      <c r="Q64" s="44"/>
      <c r="R64" s="25"/>
      <c r="S64" s="25"/>
      <c r="T64" s="25"/>
    </row>
    <row r="65" spans="1:20" s="2" customFormat="1" thickBot="1" x14ac:dyDescent="0.3">
      <c r="A65" s="30">
        <f t="shared" si="23"/>
        <v>5</v>
      </c>
      <c r="B65" s="44" t="s">
        <v>83</v>
      </c>
      <c r="C65" s="45" t="s">
        <v>183</v>
      </c>
      <c r="D65" s="50" t="s">
        <v>115</v>
      </c>
      <c r="E65" s="82">
        <f t="shared" si="22"/>
        <v>5</v>
      </c>
      <c r="F65" s="60">
        <v>3</v>
      </c>
      <c r="G65" s="61">
        <v>0</v>
      </c>
      <c r="H65" s="82">
        <f t="shared" si="20"/>
        <v>3</v>
      </c>
      <c r="I65" s="55">
        <v>3</v>
      </c>
      <c r="J65" s="32"/>
      <c r="K65" s="45" t="s">
        <v>221</v>
      </c>
      <c r="L65" s="45" t="s">
        <v>115</v>
      </c>
      <c r="M65" s="44">
        <v>6</v>
      </c>
      <c r="N65" s="44">
        <v>3</v>
      </c>
      <c r="O65" s="44">
        <v>0</v>
      </c>
      <c r="P65" s="31">
        <f t="shared" si="21"/>
        <v>3</v>
      </c>
      <c r="Q65" s="44">
        <v>3</v>
      </c>
      <c r="R65" s="25"/>
      <c r="S65" s="25"/>
      <c r="T65" s="25"/>
    </row>
    <row r="66" spans="1:20" s="2" customFormat="1" thickBot="1" x14ac:dyDescent="0.3">
      <c r="A66" s="30">
        <f t="shared" si="23"/>
        <v>6</v>
      </c>
      <c r="B66" s="44" t="s">
        <v>83</v>
      </c>
      <c r="C66" s="45" t="s">
        <v>184</v>
      </c>
      <c r="D66" s="51" t="s">
        <v>116</v>
      </c>
      <c r="E66" s="82">
        <f t="shared" si="22"/>
        <v>5</v>
      </c>
      <c r="F66" s="62">
        <v>2</v>
      </c>
      <c r="G66" s="63">
        <v>0</v>
      </c>
      <c r="H66" s="82">
        <f t="shared" si="20"/>
        <v>2</v>
      </c>
      <c r="I66" s="56">
        <v>3</v>
      </c>
      <c r="J66" s="32"/>
      <c r="K66" s="45" t="s">
        <v>222</v>
      </c>
      <c r="L66" s="45" t="s">
        <v>116</v>
      </c>
      <c r="M66" s="44">
        <v>6</v>
      </c>
      <c r="N66" s="44">
        <v>2</v>
      </c>
      <c r="O66" s="44">
        <v>0</v>
      </c>
      <c r="P66" s="31">
        <f t="shared" si="21"/>
        <v>2</v>
      </c>
      <c r="Q66" s="44">
        <v>3</v>
      </c>
      <c r="R66" s="25"/>
      <c r="S66" s="25"/>
      <c r="T66" s="25"/>
    </row>
    <row r="67" spans="1:20" s="2" customFormat="1" thickBot="1" x14ac:dyDescent="0.3">
      <c r="A67" s="30">
        <f t="shared" si="23"/>
        <v>7</v>
      </c>
      <c r="B67" s="44" t="s">
        <v>83</v>
      </c>
      <c r="C67" s="45" t="s">
        <v>181</v>
      </c>
      <c r="D67" s="51" t="s">
        <v>117</v>
      </c>
      <c r="E67" s="82">
        <f t="shared" si="22"/>
        <v>5</v>
      </c>
      <c r="F67" s="62">
        <v>2</v>
      </c>
      <c r="G67" s="63">
        <v>0</v>
      </c>
      <c r="H67" s="82">
        <f t="shared" si="20"/>
        <v>2</v>
      </c>
      <c r="I67" s="56">
        <v>3</v>
      </c>
      <c r="J67" s="32"/>
      <c r="K67" s="45" t="s">
        <v>223</v>
      </c>
      <c r="L67" s="45" t="s">
        <v>117</v>
      </c>
      <c r="M67" s="44">
        <v>7</v>
      </c>
      <c r="N67" s="44">
        <v>2</v>
      </c>
      <c r="O67" s="44">
        <v>0</v>
      </c>
      <c r="P67" s="31">
        <f t="shared" si="21"/>
        <v>2</v>
      </c>
      <c r="Q67" s="44">
        <v>3</v>
      </c>
      <c r="R67" s="25"/>
      <c r="S67" s="25"/>
      <c r="T67" s="25"/>
    </row>
    <row r="68" spans="1:20" s="2" customFormat="1" thickBot="1" x14ac:dyDescent="0.3">
      <c r="A68" s="30">
        <f t="shared" si="23"/>
        <v>8</v>
      </c>
      <c r="B68" s="44" t="s">
        <v>83</v>
      </c>
      <c r="C68" s="45" t="s">
        <v>182</v>
      </c>
      <c r="D68" s="51" t="s">
        <v>118</v>
      </c>
      <c r="E68" s="82">
        <f t="shared" si="22"/>
        <v>5</v>
      </c>
      <c r="F68" s="62">
        <v>2</v>
      </c>
      <c r="G68" s="63">
        <v>0</v>
      </c>
      <c r="H68" s="82">
        <f t="shared" si="20"/>
        <v>2</v>
      </c>
      <c r="I68" s="56">
        <v>4</v>
      </c>
      <c r="J68" s="32"/>
      <c r="K68" s="45" t="s">
        <v>182</v>
      </c>
      <c r="L68" s="45" t="s">
        <v>118</v>
      </c>
      <c r="M68" s="44">
        <v>5</v>
      </c>
      <c r="N68" s="44">
        <v>2</v>
      </c>
      <c r="O68" s="44">
        <v>0</v>
      </c>
      <c r="P68" s="31">
        <f t="shared" si="21"/>
        <v>2</v>
      </c>
      <c r="Q68" s="44">
        <v>4</v>
      </c>
      <c r="R68" s="25"/>
      <c r="S68" s="25"/>
      <c r="T68" s="25"/>
    </row>
    <row r="69" spans="1:20" s="2" customFormat="1" ht="12" x14ac:dyDescent="0.25">
      <c r="A69" s="33" t="s">
        <v>42</v>
      </c>
      <c r="B69" s="30"/>
      <c r="C69" s="31"/>
      <c r="D69" s="34" t="s">
        <v>12</v>
      </c>
      <c r="E69" s="82"/>
      <c r="F69" s="84">
        <f>SUMIFS($F61:$F68,$B61:$B68,"Eşdeğer")</f>
        <v>9</v>
      </c>
      <c r="G69" s="84">
        <f>SUMIFS($G61:$G68,$B61:$B68,"Eşdeğer")</f>
        <v>0</v>
      </c>
      <c r="H69" s="84">
        <f>SUMIFS($H61:$H68,$B61:$B68,"Eşdeğer")</f>
        <v>9</v>
      </c>
      <c r="I69" s="84">
        <f>SUMIFS($I61:$I68,$B61:$B68,"Eşdeğer")</f>
        <v>13</v>
      </c>
      <c r="J69" s="36"/>
      <c r="K69" s="31"/>
      <c r="L69" s="34"/>
      <c r="M69" s="31"/>
      <c r="N69" s="31"/>
      <c r="O69" s="31"/>
      <c r="P69" s="31"/>
      <c r="Q69" s="37"/>
      <c r="R69" s="25"/>
      <c r="S69" s="25"/>
      <c r="T69" s="25"/>
    </row>
    <row r="70" spans="1:20" s="2" customFormat="1" ht="12" x14ac:dyDescent="0.25">
      <c r="A70" s="33" t="s">
        <v>34</v>
      </c>
      <c r="B70" s="30"/>
      <c r="C70" s="31"/>
      <c r="D70" s="34" t="s">
        <v>15</v>
      </c>
      <c r="E70" s="82"/>
      <c r="F70" s="84">
        <f>SUMIFS($F61:$F68,$B61:$B68,"Zorunlu")</f>
        <v>9</v>
      </c>
      <c r="G70" s="84">
        <f>SUMIFS($G61:$G68,$B61:$B68,"Zorunlu")</f>
        <v>2</v>
      </c>
      <c r="H70" s="84">
        <f>SUMIFS($H61:$H68,$B61:$B68,"Zorunlu")</f>
        <v>10</v>
      </c>
      <c r="I70" s="84">
        <f>SUMIFS($I61:$I68,$B61:$B68,"Zorunlu")</f>
        <v>17</v>
      </c>
      <c r="J70" s="36"/>
      <c r="K70" s="31"/>
      <c r="L70" s="34"/>
      <c r="M70" s="31"/>
      <c r="N70" s="31"/>
      <c r="O70" s="31"/>
      <c r="P70" s="31"/>
      <c r="Q70" s="37"/>
      <c r="R70" s="25"/>
      <c r="S70" s="25"/>
      <c r="T70" s="25"/>
    </row>
    <row r="71" spans="1:20" s="2" customFormat="1" ht="12" x14ac:dyDescent="0.25">
      <c r="A71" s="33" t="s">
        <v>34</v>
      </c>
      <c r="B71" s="30"/>
      <c r="C71" s="31"/>
      <c r="D71" s="34" t="s">
        <v>13</v>
      </c>
      <c r="E71" s="82"/>
      <c r="F71" s="84">
        <f>SUM(F69:F70)</f>
        <v>18</v>
      </c>
      <c r="G71" s="84">
        <f t="shared" ref="G71:I71" si="24">SUM(G69:G70)</f>
        <v>2</v>
      </c>
      <c r="H71" s="84">
        <f t="shared" si="24"/>
        <v>19</v>
      </c>
      <c r="I71" s="84">
        <f t="shared" si="24"/>
        <v>30</v>
      </c>
      <c r="J71" s="36"/>
      <c r="K71" s="31"/>
      <c r="L71" s="34" t="s">
        <v>13</v>
      </c>
      <c r="M71" s="31"/>
      <c r="N71" s="31"/>
      <c r="O71" s="31"/>
      <c r="P71" s="31"/>
      <c r="Q71" s="35">
        <f>SUM(Q61:Q68)</f>
        <v>13</v>
      </c>
      <c r="R71" s="25"/>
      <c r="S71" s="25"/>
      <c r="T71" s="25"/>
    </row>
    <row r="72" spans="1:20" s="2" customFormat="1" thickBot="1" x14ac:dyDescent="0.3">
      <c r="A72" s="26" t="s">
        <v>31</v>
      </c>
      <c r="B72" s="27" t="s">
        <v>64</v>
      </c>
      <c r="C72" s="27" t="s">
        <v>6</v>
      </c>
      <c r="D72" s="28" t="s">
        <v>0</v>
      </c>
      <c r="E72" s="81" t="s">
        <v>5</v>
      </c>
      <c r="F72" s="81" t="s">
        <v>1</v>
      </c>
      <c r="G72" s="81" t="s">
        <v>4</v>
      </c>
      <c r="H72" s="81" t="s">
        <v>2</v>
      </c>
      <c r="I72" s="81" t="s">
        <v>3</v>
      </c>
      <c r="J72" s="29"/>
      <c r="K72" s="27" t="s">
        <v>6</v>
      </c>
      <c r="L72" s="28" t="s">
        <v>0</v>
      </c>
      <c r="M72" s="27" t="s">
        <v>5</v>
      </c>
      <c r="N72" s="27" t="s">
        <v>1</v>
      </c>
      <c r="O72" s="27" t="s">
        <v>4</v>
      </c>
      <c r="P72" s="27" t="s">
        <v>2</v>
      </c>
      <c r="Q72" s="27" t="s">
        <v>3</v>
      </c>
      <c r="R72" s="25"/>
      <c r="S72" s="25"/>
      <c r="T72" s="25"/>
    </row>
    <row r="73" spans="1:20" s="2" customFormat="1" ht="18.75" thickBot="1" x14ac:dyDescent="0.3">
      <c r="A73" s="30">
        <f>IF($B73&lt;&gt;"",1,"")</f>
        <v>1</v>
      </c>
      <c r="B73" s="44" t="s">
        <v>72</v>
      </c>
      <c r="C73" s="45" t="s">
        <v>190</v>
      </c>
      <c r="D73" s="52" t="s">
        <v>119</v>
      </c>
      <c r="E73" s="85">
        <f>IF(D73&lt;&gt;"",6,"")</f>
        <v>6</v>
      </c>
      <c r="F73" s="55">
        <v>2</v>
      </c>
      <c r="G73" s="57">
        <v>2</v>
      </c>
      <c r="H73" s="85">
        <f t="shared" ref="H73:H80" si="25">IF(AND($F73&lt;&gt;"",$G73&lt;&gt;""),($F73*1)+($G73*0.5),"")</f>
        <v>3</v>
      </c>
      <c r="I73" s="55">
        <v>5</v>
      </c>
      <c r="J73" s="32"/>
      <c r="K73" s="45"/>
      <c r="L73" s="45"/>
      <c r="M73" s="44"/>
      <c r="N73" s="44"/>
      <c r="O73" s="44"/>
      <c r="P73" s="31" t="str">
        <f t="shared" ref="P73:P80" si="26">IF(AND($N73&lt;&gt;"",$O73&lt;&gt;""),($N73*1)+($O73*0.5),"")</f>
        <v/>
      </c>
      <c r="Q73" s="44"/>
      <c r="R73" s="25"/>
      <c r="S73" s="25"/>
      <c r="T73" s="25"/>
    </row>
    <row r="74" spans="1:20" s="2" customFormat="1" thickBot="1" x14ac:dyDescent="0.3">
      <c r="A74" s="30">
        <f>IFERROR(IF(AND($A73&lt;&gt;"",$B74&lt;&gt;""),$A73+1,""),"")</f>
        <v>2</v>
      </c>
      <c r="B74" s="44" t="s">
        <v>72</v>
      </c>
      <c r="C74" s="45" t="s">
        <v>189</v>
      </c>
      <c r="D74" s="54" t="s">
        <v>120</v>
      </c>
      <c r="E74" s="85">
        <f t="shared" ref="E74:E80" si="27">IF(D74&lt;&gt;"",6,"")</f>
        <v>6</v>
      </c>
      <c r="F74" s="56">
        <v>3</v>
      </c>
      <c r="G74" s="58">
        <v>0</v>
      </c>
      <c r="H74" s="85">
        <f t="shared" si="25"/>
        <v>3</v>
      </c>
      <c r="I74" s="56">
        <v>5</v>
      </c>
      <c r="J74" s="32"/>
      <c r="K74" s="45"/>
      <c r="L74" s="45"/>
      <c r="M74" s="44"/>
      <c r="N74" s="44"/>
      <c r="O74" s="44"/>
      <c r="P74" s="31" t="str">
        <f t="shared" si="26"/>
        <v/>
      </c>
      <c r="Q74" s="44"/>
      <c r="R74" s="25"/>
      <c r="S74" s="25"/>
      <c r="T74" s="25"/>
    </row>
    <row r="75" spans="1:20" s="2" customFormat="1" thickBot="1" x14ac:dyDescent="0.3">
      <c r="A75" s="30">
        <f t="shared" ref="A75:A80" si="28">IFERROR(IF(AND($A74&lt;&gt;"",$B75&lt;&gt;""),$A74+1,""),"")</f>
        <v>3</v>
      </c>
      <c r="B75" s="44" t="s">
        <v>72</v>
      </c>
      <c r="C75" s="44" t="s">
        <v>188</v>
      </c>
      <c r="D75" s="54" t="s">
        <v>121</v>
      </c>
      <c r="E75" s="85">
        <f t="shared" si="27"/>
        <v>6</v>
      </c>
      <c r="F75" s="56">
        <v>2</v>
      </c>
      <c r="G75" s="58">
        <v>0</v>
      </c>
      <c r="H75" s="85">
        <f t="shared" si="25"/>
        <v>2</v>
      </c>
      <c r="I75" s="56">
        <v>3</v>
      </c>
      <c r="J75" s="32"/>
      <c r="K75" s="45"/>
      <c r="L75" s="45"/>
      <c r="M75" s="44"/>
      <c r="N75" s="44"/>
      <c r="O75" s="44"/>
      <c r="P75" s="31" t="str">
        <f t="shared" si="26"/>
        <v/>
      </c>
      <c r="Q75" s="44"/>
      <c r="R75" s="25"/>
      <c r="S75" s="25"/>
      <c r="T75" s="25"/>
    </row>
    <row r="76" spans="1:20" s="2" customFormat="1" thickBot="1" x14ac:dyDescent="0.3">
      <c r="A76" s="30">
        <f t="shared" si="28"/>
        <v>4</v>
      </c>
      <c r="B76" s="44" t="s">
        <v>72</v>
      </c>
      <c r="C76" s="44" t="s">
        <v>185</v>
      </c>
      <c r="D76" s="54" t="s">
        <v>122</v>
      </c>
      <c r="E76" s="85">
        <f t="shared" si="27"/>
        <v>6</v>
      </c>
      <c r="F76" s="56">
        <v>2</v>
      </c>
      <c r="G76" s="58">
        <v>0</v>
      </c>
      <c r="H76" s="85">
        <f t="shared" si="25"/>
        <v>2</v>
      </c>
      <c r="I76" s="56">
        <v>4</v>
      </c>
      <c r="J76" s="32"/>
      <c r="K76" s="45"/>
      <c r="L76" s="45"/>
      <c r="M76" s="44"/>
      <c r="N76" s="44"/>
      <c r="O76" s="44"/>
      <c r="P76" s="31" t="str">
        <f t="shared" si="26"/>
        <v/>
      </c>
      <c r="Q76" s="44"/>
      <c r="R76" s="25"/>
      <c r="S76" s="25"/>
      <c r="T76" s="25"/>
    </row>
    <row r="77" spans="1:20" s="2" customFormat="1" thickBot="1" x14ac:dyDescent="0.3">
      <c r="A77" s="30">
        <f t="shared" si="28"/>
        <v>5</v>
      </c>
      <c r="B77" s="44" t="s">
        <v>83</v>
      </c>
      <c r="C77" s="45" t="s">
        <v>191</v>
      </c>
      <c r="D77" s="50" t="s">
        <v>123</v>
      </c>
      <c r="E77" s="82">
        <f t="shared" si="27"/>
        <v>6</v>
      </c>
      <c r="F77" s="60">
        <v>2</v>
      </c>
      <c r="G77" s="61">
        <v>0</v>
      </c>
      <c r="H77" s="82">
        <f t="shared" si="25"/>
        <v>2</v>
      </c>
      <c r="I77" s="55">
        <v>3</v>
      </c>
      <c r="J77" s="32"/>
      <c r="K77" s="45" t="s">
        <v>227</v>
      </c>
      <c r="L77" s="45" t="s">
        <v>224</v>
      </c>
      <c r="M77" s="44">
        <v>7</v>
      </c>
      <c r="N77" s="44">
        <v>2</v>
      </c>
      <c r="O77" s="44">
        <v>0</v>
      </c>
      <c r="P77" s="31">
        <f t="shared" si="26"/>
        <v>2</v>
      </c>
      <c r="Q77" s="44">
        <v>3</v>
      </c>
      <c r="R77" s="25"/>
      <c r="S77" s="25"/>
      <c r="T77" s="25"/>
    </row>
    <row r="78" spans="1:20" s="2" customFormat="1" thickBot="1" x14ac:dyDescent="0.3">
      <c r="A78" s="30">
        <f t="shared" si="28"/>
        <v>6</v>
      </c>
      <c r="B78" s="44" t="s">
        <v>83</v>
      </c>
      <c r="C78" s="45" t="s">
        <v>192</v>
      </c>
      <c r="D78" s="51" t="s">
        <v>124</v>
      </c>
      <c r="E78" s="82">
        <f t="shared" si="27"/>
        <v>6</v>
      </c>
      <c r="F78" s="62">
        <v>2</v>
      </c>
      <c r="G78" s="63">
        <v>0</v>
      </c>
      <c r="H78" s="82">
        <f t="shared" si="25"/>
        <v>2</v>
      </c>
      <c r="I78" s="56">
        <v>3</v>
      </c>
      <c r="J78" s="32"/>
      <c r="K78" s="45" t="s">
        <v>226</v>
      </c>
      <c r="L78" s="45" t="s">
        <v>124</v>
      </c>
      <c r="M78" s="44">
        <v>5</v>
      </c>
      <c r="N78" s="44">
        <v>2</v>
      </c>
      <c r="O78" s="44">
        <v>0</v>
      </c>
      <c r="P78" s="31">
        <f t="shared" si="26"/>
        <v>2</v>
      </c>
      <c r="Q78" s="44">
        <v>3</v>
      </c>
      <c r="R78" s="25"/>
      <c r="S78" s="25"/>
      <c r="T78" s="25"/>
    </row>
    <row r="79" spans="1:20" s="2" customFormat="1" thickBot="1" x14ac:dyDescent="0.3">
      <c r="A79" s="30">
        <f t="shared" si="28"/>
        <v>7</v>
      </c>
      <c r="B79" s="44" t="s">
        <v>83</v>
      </c>
      <c r="C79" s="45" t="s">
        <v>186</v>
      </c>
      <c r="D79" s="51" t="s">
        <v>125</v>
      </c>
      <c r="E79" s="82">
        <f t="shared" si="27"/>
        <v>6</v>
      </c>
      <c r="F79" s="62">
        <v>2</v>
      </c>
      <c r="G79" s="63">
        <v>0</v>
      </c>
      <c r="H79" s="82">
        <f t="shared" si="25"/>
        <v>2</v>
      </c>
      <c r="I79" s="56">
        <v>3</v>
      </c>
      <c r="J79" s="32"/>
      <c r="K79" s="45" t="s">
        <v>225</v>
      </c>
      <c r="L79" s="45" t="s">
        <v>125</v>
      </c>
      <c r="M79" s="44">
        <v>8</v>
      </c>
      <c r="N79" s="44">
        <v>2</v>
      </c>
      <c r="O79" s="44">
        <v>0</v>
      </c>
      <c r="P79" s="31">
        <f t="shared" si="26"/>
        <v>2</v>
      </c>
      <c r="Q79" s="44">
        <v>3</v>
      </c>
      <c r="R79" s="25"/>
      <c r="S79" s="25"/>
      <c r="T79" s="25"/>
    </row>
    <row r="80" spans="1:20" s="2" customFormat="1" thickBot="1" x14ac:dyDescent="0.3">
      <c r="A80" s="30">
        <f t="shared" si="28"/>
        <v>8</v>
      </c>
      <c r="B80" s="44" t="s">
        <v>83</v>
      </c>
      <c r="C80" s="45" t="s">
        <v>187</v>
      </c>
      <c r="D80" s="51" t="s">
        <v>126</v>
      </c>
      <c r="E80" s="82">
        <f t="shared" si="27"/>
        <v>6</v>
      </c>
      <c r="F80" s="62">
        <v>2</v>
      </c>
      <c r="G80" s="63">
        <v>0</v>
      </c>
      <c r="H80" s="82">
        <f t="shared" si="25"/>
        <v>2</v>
      </c>
      <c r="I80" s="56">
        <v>4</v>
      </c>
      <c r="J80" s="32"/>
      <c r="K80" s="45" t="s">
        <v>187</v>
      </c>
      <c r="L80" s="45" t="s">
        <v>126</v>
      </c>
      <c r="M80" s="44">
        <v>6</v>
      </c>
      <c r="N80" s="44">
        <v>2</v>
      </c>
      <c r="O80" s="44">
        <v>0</v>
      </c>
      <c r="P80" s="31">
        <f t="shared" si="26"/>
        <v>2</v>
      </c>
      <c r="Q80" s="44">
        <v>4</v>
      </c>
      <c r="R80" s="25"/>
      <c r="S80" s="25"/>
      <c r="T80" s="25"/>
    </row>
    <row r="81" spans="1:20" s="2" customFormat="1" ht="12" x14ac:dyDescent="0.25">
      <c r="A81" s="33" t="s">
        <v>43</v>
      </c>
      <c r="B81" s="30"/>
      <c r="C81" s="31"/>
      <c r="D81" s="34" t="s">
        <v>12</v>
      </c>
      <c r="E81" s="82"/>
      <c r="F81" s="84">
        <f>SUMIFS($F73:$F80,$B73:$B80,"Eşdeğer")</f>
        <v>8</v>
      </c>
      <c r="G81" s="84">
        <f>SUMIFS($G73:$G80,$B73:$B80,"Eşdeğer")</f>
        <v>0</v>
      </c>
      <c r="H81" s="84">
        <f>SUMIFS($H73:$H80,$B73:$B80,"Eşdeğer")</f>
        <v>8</v>
      </c>
      <c r="I81" s="84">
        <f>SUMIFS($I73:$I80,$B73:$B80,"Eşdeğer")</f>
        <v>13</v>
      </c>
      <c r="J81" s="36"/>
      <c r="K81" s="31"/>
      <c r="L81" s="34"/>
      <c r="M81" s="31"/>
      <c r="N81" s="31"/>
      <c r="O81" s="31"/>
      <c r="P81" s="31"/>
      <c r="Q81" s="37"/>
      <c r="R81" s="25"/>
      <c r="S81" s="25"/>
      <c r="T81" s="25"/>
    </row>
    <row r="82" spans="1:20" s="2" customFormat="1" ht="12" x14ac:dyDescent="0.25">
      <c r="A82" s="33" t="s">
        <v>34</v>
      </c>
      <c r="B82" s="30"/>
      <c r="C82" s="31"/>
      <c r="D82" s="34" t="s">
        <v>15</v>
      </c>
      <c r="E82" s="82"/>
      <c r="F82" s="84">
        <f>SUMIFS($F73:$F80,$B73:$B80,"Zorunlu")</f>
        <v>9</v>
      </c>
      <c r="G82" s="84">
        <f>SUMIFS($G73:$G80,$B73:$B80,"Zorunlu")</f>
        <v>2</v>
      </c>
      <c r="H82" s="84">
        <f>SUMIFS($H73:$H80,$B73:$B80,"Zorunlu")</f>
        <v>10</v>
      </c>
      <c r="I82" s="84">
        <f>SUMIFS($I73:$I80,$B73:$B80,"Zorunlu")</f>
        <v>17</v>
      </c>
      <c r="J82" s="36"/>
      <c r="K82" s="31"/>
      <c r="L82" s="34"/>
      <c r="M82" s="31"/>
      <c r="N82" s="31"/>
      <c r="O82" s="31"/>
      <c r="P82" s="31"/>
      <c r="Q82" s="37"/>
      <c r="R82" s="25"/>
      <c r="S82" s="25"/>
      <c r="T82" s="25"/>
    </row>
    <row r="83" spans="1:20" s="2" customFormat="1" ht="12" x14ac:dyDescent="0.25">
      <c r="A83" s="33" t="s">
        <v>34</v>
      </c>
      <c r="B83" s="30"/>
      <c r="C83" s="31"/>
      <c r="D83" s="34" t="s">
        <v>13</v>
      </c>
      <c r="E83" s="82"/>
      <c r="F83" s="84">
        <f>SUM(F81:F82)</f>
        <v>17</v>
      </c>
      <c r="G83" s="84">
        <f t="shared" ref="G83:I83" si="29">SUM(G81:G82)</f>
        <v>2</v>
      </c>
      <c r="H83" s="84">
        <f t="shared" si="29"/>
        <v>18</v>
      </c>
      <c r="I83" s="84">
        <f t="shared" si="29"/>
        <v>30</v>
      </c>
      <c r="J83" s="36"/>
      <c r="K83" s="31"/>
      <c r="L83" s="34" t="s">
        <v>13</v>
      </c>
      <c r="M83" s="31"/>
      <c r="N83" s="31"/>
      <c r="O83" s="31"/>
      <c r="P83" s="31"/>
      <c r="Q83" s="35">
        <f>SUM(Q73:Q80)</f>
        <v>13</v>
      </c>
      <c r="R83" s="25"/>
      <c r="S83" s="25"/>
      <c r="T83" s="25"/>
    </row>
    <row r="84" spans="1:20" s="2" customFormat="1" thickBot="1" x14ac:dyDescent="0.3">
      <c r="A84" s="26" t="s">
        <v>32</v>
      </c>
      <c r="B84" s="27" t="s">
        <v>64</v>
      </c>
      <c r="C84" s="27" t="s">
        <v>6</v>
      </c>
      <c r="D84" s="28" t="s">
        <v>0</v>
      </c>
      <c r="E84" s="81" t="s">
        <v>5</v>
      </c>
      <c r="F84" s="81" t="s">
        <v>1</v>
      </c>
      <c r="G84" s="81" t="s">
        <v>4</v>
      </c>
      <c r="H84" s="81" t="s">
        <v>2</v>
      </c>
      <c r="I84" s="81" t="s">
        <v>3</v>
      </c>
      <c r="J84" s="29"/>
      <c r="K84" s="27" t="s">
        <v>6</v>
      </c>
      <c r="L84" s="28" t="s">
        <v>0</v>
      </c>
      <c r="M84" s="27" t="s">
        <v>5</v>
      </c>
      <c r="N84" s="27" t="s">
        <v>1</v>
      </c>
      <c r="O84" s="27" t="s">
        <v>4</v>
      </c>
      <c r="P84" s="27" t="s">
        <v>2</v>
      </c>
      <c r="Q84" s="27" t="s">
        <v>3</v>
      </c>
      <c r="R84" s="25"/>
      <c r="S84" s="25"/>
      <c r="T84" s="25"/>
    </row>
    <row r="85" spans="1:20" s="2" customFormat="1" thickBot="1" x14ac:dyDescent="0.3">
      <c r="A85" s="30">
        <f>IF($B85&lt;&gt;"",1,"")</f>
        <v>1</v>
      </c>
      <c r="B85" s="44" t="s">
        <v>72</v>
      </c>
      <c r="C85" s="45" t="s">
        <v>193</v>
      </c>
      <c r="D85" s="52" t="s">
        <v>127</v>
      </c>
      <c r="E85" s="85">
        <f>IF(D85&lt;&gt;"",7,"")</f>
        <v>7</v>
      </c>
      <c r="F85" s="55">
        <v>2</v>
      </c>
      <c r="G85" s="57">
        <v>0</v>
      </c>
      <c r="H85" s="85">
        <f t="shared" ref="H85:H92" si="30">IF(AND($F85&lt;&gt;"",$G85&lt;&gt;""),($F85*1)+($G85*0.5),"")</f>
        <v>2</v>
      </c>
      <c r="I85" s="55">
        <v>3</v>
      </c>
      <c r="J85" s="32"/>
      <c r="K85" s="45"/>
      <c r="L85" s="45"/>
      <c r="M85" s="44"/>
      <c r="N85" s="44"/>
      <c r="O85" s="44"/>
      <c r="P85" s="31" t="str">
        <f t="shared" ref="P85:P92" si="31">IF(AND($N85&lt;&gt;"",$O85&lt;&gt;""),($N85*1)+($O85*0.5),"")</f>
        <v/>
      </c>
      <c r="Q85" s="44"/>
      <c r="R85" s="25"/>
      <c r="S85" s="25"/>
      <c r="T85" s="25"/>
    </row>
    <row r="86" spans="1:20" s="2" customFormat="1" thickBot="1" x14ac:dyDescent="0.3">
      <c r="A86" s="30">
        <f>IFERROR(IF(AND($A85&lt;&gt;"",$B86&lt;&gt;""),$A85+1,""),"")</f>
        <v>2</v>
      </c>
      <c r="B86" s="44" t="s">
        <v>72</v>
      </c>
      <c r="C86" s="45" t="s">
        <v>194</v>
      </c>
      <c r="D86" s="54" t="s">
        <v>128</v>
      </c>
      <c r="E86" s="85">
        <f t="shared" ref="E86:E92" si="32">IF(D86&lt;&gt;"",7,"")</f>
        <v>7</v>
      </c>
      <c r="F86" s="56">
        <v>2</v>
      </c>
      <c r="G86" s="58">
        <v>0</v>
      </c>
      <c r="H86" s="85">
        <f t="shared" si="30"/>
        <v>2</v>
      </c>
      <c r="I86" s="56">
        <v>3</v>
      </c>
      <c r="J86" s="32"/>
      <c r="K86" s="45"/>
      <c r="L86" s="45"/>
      <c r="M86" s="44"/>
      <c r="N86" s="44"/>
      <c r="O86" s="44"/>
      <c r="P86" s="31" t="str">
        <f t="shared" si="31"/>
        <v/>
      </c>
      <c r="Q86" s="44"/>
      <c r="R86" s="25"/>
      <c r="S86" s="25"/>
      <c r="T86" s="25"/>
    </row>
    <row r="87" spans="1:20" s="2" customFormat="1" thickBot="1" x14ac:dyDescent="0.3">
      <c r="A87" s="30">
        <f t="shared" ref="A87:A92" si="33">IFERROR(IF(AND($A86&lt;&gt;"",$B87&lt;&gt;""),$A86+1,""),"")</f>
        <v>3</v>
      </c>
      <c r="B87" s="44" t="s">
        <v>72</v>
      </c>
      <c r="C87" s="44" t="s">
        <v>195</v>
      </c>
      <c r="D87" s="54" t="s">
        <v>129</v>
      </c>
      <c r="E87" s="85">
        <f t="shared" si="32"/>
        <v>7</v>
      </c>
      <c r="F87" s="56">
        <v>2</v>
      </c>
      <c r="G87" s="58">
        <v>0</v>
      </c>
      <c r="H87" s="85">
        <f t="shared" si="30"/>
        <v>2</v>
      </c>
      <c r="I87" s="56">
        <v>2</v>
      </c>
      <c r="J87" s="32"/>
      <c r="K87" s="45"/>
      <c r="L87" s="45"/>
      <c r="M87" s="44"/>
      <c r="N87" s="44"/>
      <c r="O87" s="44"/>
      <c r="P87" s="31" t="str">
        <f t="shared" si="31"/>
        <v/>
      </c>
      <c r="Q87" s="44"/>
      <c r="R87" s="25"/>
      <c r="S87" s="25"/>
      <c r="T87" s="25"/>
    </row>
    <row r="88" spans="1:20" s="2" customFormat="1" thickBot="1" x14ac:dyDescent="0.3">
      <c r="A88" s="30">
        <f t="shared" si="33"/>
        <v>4</v>
      </c>
      <c r="B88" s="44" t="s">
        <v>72</v>
      </c>
      <c r="C88" s="44" t="s">
        <v>196</v>
      </c>
      <c r="D88" s="54" t="s">
        <v>130</v>
      </c>
      <c r="E88" s="85">
        <f t="shared" si="32"/>
        <v>7</v>
      </c>
      <c r="F88" s="56">
        <v>2</v>
      </c>
      <c r="G88" s="58">
        <v>0</v>
      </c>
      <c r="H88" s="85">
        <f t="shared" si="30"/>
        <v>2</v>
      </c>
      <c r="I88" s="56">
        <v>4</v>
      </c>
      <c r="J88" s="32"/>
      <c r="K88" s="45"/>
      <c r="L88" s="45"/>
      <c r="M88" s="44"/>
      <c r="N88" s="44"/>
      <c r="O88" s="44"/>
      <c r="P88" s="31" t="str">
        <f t="shared" si="31"/>
        <v/>
      </c>
      <c r="Q88" s="44"/>
      <c r="R88" s="25"/>
      <c r="S88" s="25"/>
      <c r="T88" s="25"/>
    </row>
    <row r="89" spans="1:20" s="2" customFormat="1" thickBot="1" x14ac:dyDescent="0.3">
      <c r="A89" s="30">
        <f t="shared" si="33"/>
        <v>5</v>
      </c>
      <c r="B89" s="44" t="s">
        <v>72</v>
      </c>
      <c r="C89" s="45" t="s">
        <v>197</v>
      </c>
      <c r="D89" s="52" t="s">
        <v>132</v>
      </c>
      <c r="E89" s="85">
        <f t="shared" si="32"/>
        <v>7</v>
      </c>
      <c r="F89" s="55">
        <v>2</v>
      </c>
      <c r="G89" s="57">
        <v>6</v>
      </c>
      <c r="H89" s="85">
        <f t="shared" si="30"/>
        <v>5</v>
      </c>
      <c r="I89" s="55">
        <v>8</v>
      </c>
      <c r="J89" s="32"/>
      <c r="K89" s="45"/>
      <c r="L89" s="45"/>
      <c r="M89" s="44"/>
      <c r="N89" s="44"/>
      <c r="O89" s="44"/>
      <c r="P89" s="31" t="str">
        <f t="shared" si="31"/>
        <v/>
      </c>
      <c r="Q89" s="44"/>
      <c r="R89" s="25"/>
      <c r="S89" s="25"/>
      <c r="T89" s="25"/>
    </row>
    <row r="90" spans="1:20" s="2" customFormat="1" thickBot="1" x14ac:dyDescent="0.3">
      <c r="A90" s="30">
        <f t="shared" si="33"/>
        <v>6</v>
      </c>
      <c r="B90" s="44" t="s">
        <v>83</v>
      </c>
      <c r="C90" s="45" t="s">
        <v>200</v>
      </c>
      <c r="D90" s="51" t="s">
        <v>131</v>
      </c>
      <c r="E90" s="82">
        <f t="shared" si="32"/>
        <v>7</v>
      </c>
      <c r="F90" s="62">
        <v>2</v>
      </c>
      <c r="G90" s="63">
        <v>0</v>
      </c>
      <c r="H90" s="82">
        <f t="shared" si="30"/>
        <v>2</v>
      </c>
      <c r="I90" s="56">
        <v>3</v>
      </c>
      <c r="J90" s="32"/>
      <c r="K90" s="45" t="s">
        <v>228</v>
      </c>
      <c r="L90" s="45" t="s">
        <v>131</v>
      </c>
      <c r="M90" s="44">
        <v>8</v>
      </c>
      <c r="N90" s="44">
        <v>2</v>
      </c>
      <c r="O90" s="44">
        <v>0</v>
      </c>
      <c r="P90" s="31">
        <f t="shared" si="31"/>
        <v>2</v>
      </c>
      <c r="Q90" s="44">
        <v>3</v>
      </c>
      <c r="R90" s="25"/>
      <c r="S90" s="25"/>
      <c r="T90" s="25"/>
    </row>
    <row r="91" spans="1:20" s="2" customFormat="1" thickBot="1" x14ac:dyDescent="0.3">
      <c r="A91" s="30">
        <f t="shared" si="33"/>
        <v>7</v>
      </c>
      <c r="B91" s="44" t="s">
        <v>83</v>
      </c>
      <c r="C91" s="45" t="s">
        <v>199</v>
      </c>
      <c r="D91" s="51" t="s">
        <v>133</v>
      </c>
      <c r="E91" s="82">
        <f t="shared" si="32"/>
        <v>7</v>
      </c>
      <c r="F91" s="62">
        <v>2</v>
      </c>
      <c r="G91" s="63">
        <v>0</v>
      </c>
      <c r="H91" s="82">
        <f t="shared" si="30"/>
        <v>2</v>
      </c>
      <c r="I91" s="56">
        <v>3</v>
      </c>
      <c r="J91" s="32"/>
      <c r="K91" s="45" t="s">
        <v>229</v>
      </c>
      <c r="L91" s="45" t="s">
        <v>133</v>
      </c>
      <c r="M91" s="44">
        <v>8</v>
      </c>
      <c r="N91" s="44">
        <v>2</v>
      </c>
      <c r="O91" s="44">
        <v>0</v>
      </c>
      <c r="P91" s="31">
        <f t="shared" si="31"/>
        <v>2</v>
      </c>
      <c r="Q91" s="44">
        <v>3</v>
      </c>
      <c r="R91" s="25"/>
      <c r="S91" s="25"/>
      <c r="T91" s="25"/>
    </row>
    <row r="92" spans="1:20" s="2" customFormat="1" thickBot="1" x14ac:dyDescent="0.3">
      <c r="A92" s="30">
        <f t="shared" si="33"/>
        <v>8</v>
      </c>
      <c r="B92" s="44" t="s">
        <v>83</v>
      </c>
      <c r="C92" s="45" t="s">
        <v>201</v>
      </c>
      <c r="D92" s="51" t="s">
        <v>134</v>
      </c>
      <c r="E92" s="82">
        <f t="shared" si="32"/>
        <v>7</v>
      </c>
      <c r="F92" s="62">
        <v>2</v>
      </c>
      <c r="G92" s="63">
        <v>0</v>
      </c>
      <c r="H92" s="82">
        <f t="shared" si="30"/>
        <v>2</v>
      </c>
      <c r="I92" s="56">
        <v>4</v>
      </c>
      <c r="J92" s="32"/>
      <c r="K92" s="45" t="s">
        <v>201</v>
      </c>
      <c r="L92" s="45" t="s">
        <v>134</v>
      </c>
      <c r="M92" s="44">
        <v>7</v>
      </c>
      <c r="N92" s="44">
        <v>2</v>
      </c>
      <c r="O92" s="44">
        <v>0</v>
      </c>
      <c r="P92" s="31">
        <f t="shared" si="31"/>
        <v>2</v>
      </c>
      <c r="Q92" s="44">
        <v>4</v>
      </c>
      <c r="R92" s="25"/>
      <c r="S92" s="25"/>
      <c r="T92" s="25"/>
    </row>
    <row r="93" spans="1:20" s="2" customFormat="1" ht="12" x14ac:dyDescent="0.25">
      <c r="A93" s="33" t="s">
        <v>44</v>
      </c>
      <c r="B93" s="30"/>
      <c r="C93" s="31"/>
      <c r="D93" s="34" t="s">
        <v>12</v>
      </c>
      <c r="E93" s="82"/>
      <c r="F93" s="84">
        <f>SUMIFS($F85:$F92,$B85:$B92,"Eşdeğer")</f>
        <v>6</v>
      </c>
      <c r="G93" s="84">
        <f>SUMIFS($G85:$G92,$B85:$B92,"Eşdeğer")</f>
        <v>0</v>
      </c>
      <c r="H93" s="84">
        <f>SUMIFS($H85:$H92,$B85:$B92,"Eşdeğer")</f>
        <v>6</v>
      </c>
      <c r="I93" s="84">
        <f>SUMIFS($I85:$I92,$B85:$B92,"Eşdeğer")</f>
        <v>10</v>
      </c>
      <c r="J93" s="36"/>
      <c r="K93" s="31"/>
      <c r="L93" s="34"/>
      <c r="M93" s="31"/>
      <c r="N93" s="31"/>
      <c r="O93" s="31"/>
      <c r="P93" s="31"/>
      <c r="Q93" s="37"/>
      <c r="R93" s="25"/>
      <c r="S93" s="25"/>
      <c r="T93" s="25"/>
    </row>
    <row r="94" spans="1:20" s="2" customFormat="1" ht="12" x14ac:dyDescent="0.25">
      <c r="A94" s="33" t="s">
        <v>34</v>
      </c>
      <c r="B94" s="30"/>
      <c r="C94" s="31"/>
      <c r="D94" s="34" t="s">
        <v>15</v>
      </c>
      <c r="E94" s="82"/>
      <c r="F94" s="84">
        <f>SUMIFS($F85:$F92,$B85:$B92,"Zorunlu")</f>
        <v>10</v>
      </c>
      <c r="G94" s="84">
        <f>SUMIFS($G85:$G92,$B85:$B92,"Zorunlu")</f>
        <v>6</v>
      </c>
      <c r="H94" s="84">
        <f>SUMIFS($H85:$H92,$B85:$B92,"Zorunlu")</f>
        <v>13</v>
      </c>
      <c r="I94" s="84">
        <f>SUMIFS($I85:$I92,$B85:$B92,"Zorunlu")</f>
        <v>20</v>
      </c>
      <c r="J94" s="36"/>
      <c r="K94" s="31"/>
      <c r="L94" s="34"/>
      <c r="M94" s="31"/>
      <c r="N94" s="31"/>
      <c r="O94" s="31"/>
      <c r="P94" s="31"/>
      <c r="Q94" s="37"/>
      <c r="R94" s="25"/>
      <c r="S94" s="25"/>
      <c r="T94" s="25"/>
    </row>
    <row r="95" spans="1:20" s="2" customFormat="1" ht="12" x14ac:dyDescent="0.25">
      <c r="A95" s="33" t="s">
        <v>34</v>
      </c>
      <c r="B95" s="30"/>
      <c r="C95" s="31"/>
      <c r="D95" s="34" t="s">
        <v>13</v>
      </c>
      <c r="E95" s="82"/>
      <c r="F95" s="84">
        <f>SUM(F93:F94)</f>
        <v>16</v>
      </c>
      <c r="G95" s="84">
        <f t="shared" ref="G95:I95" si="34">SUM(G93:G94)</f>
        <v>6</v>
      </c>
      <c r="H95" s="84">
        <f t="shared" si="34"/>
        <v>19</v>
      </c>
      <c r="I95" s="84">
        <f t="shared" si="34"/>
        <v>30</v>
      </c>
      <c r="J95" s="36"/>
      <c r="K95" s="31"/>
      <c r="L95" s="34" t="s">
        <v>13</v>
      </c>
      <c r="M95" s="31"/>
      <c r="N95" s="31"/>
      <c r="O95" s="31"/>
      <c r="P95" s="31"/>
      <c r="Q95" s="35">
        <f>SUM(Q85:Q92)</f>
        <v>10</v>
      </c>
      <c r="R95" s="25"/>
      <c r="S95" s="25"/>
      <c r="T95" s="25"/>
    </row>
    <row r="96" spans="1:20" s="2" customFormat="1" thickBot="1" x14ac:dyDescent="0.3">
      <c r="A96" s="26" t="s">
        <v>33</v>
      </c>
      <c r="B96" s="27" t="s">
        <v>64</v>
      </c>
      <c r="C96" s="27" t="s">
        <v>6</v>
      </c>
      <c r="D96" s="28" t="s">
        <v>0</v>
      </c>
      <c r="E96" s="81" t="s">
        <v>5</v>
      </c>
      <c r="F96" s="81" t="s">
        <v>1</v>
      </c>
      <c r="G96" s="81" t="s">
        <v>4</v>
      </c>
      <c r="H96" s="81" t="s">
        <v>2</v>
      </c>
      <c r="I96" s="81" t="s">
        <v>3</v>
      </c>
      <c r="J96" s="29"/>
      <c r="K96" s="27" t="s">
        <v>6</v>
      </c>
      <c r="L96" s="28" t="s">
        <v>0</v>
      </c>
      <c r="M96" s="27" t="s">
        <v>5</v>
      </c>
      <c r="N96" s="27" t="s">
        <v>1</v>
      </c>
      <c r="O96" s="27" t="s">
        <v>4</v>
      </c>
      <c r="P96" s="27" t="s">
        <v>2</v>
      </c>
      <c r="Q96" s="27" t="s">
        <v>3</v>
      </c>
      <c r="R96" s="25"/>
      <c r="S96" s="25"/>
      <c r="T96" s="25"/>
    </row>
    <row r="97" spans="1:20" s="2" customFormat="1" thickBot="1" x14ac:dyDescent="0.3">
      <c r="A97" s="30">
        <f>IF($B97&lt;&gt;"",1,"")</f>
        <v>1</v>
      </c>
      <c r="B97" s="44" t="s">
        <v>72</v>
      </c>
      <c r="C97" s="45" t="s">
        <v>202</v>
      </c>
      <c r="D97" s="52" t="s">
        <v>135</v>
      </c>
      <c r="E97" s="85">
        <f>IF(D97&lt;&gt;"",8,"")</f>
        <v>8</v>
      </c>
      <c r="F97" s="55">
        <v>2</v>
      </c>
      <c r="G97" s="57">
        <v>0</v>
      </c>
      <c r="H97" s="85">
        <f t="shared" ref="H97:H102" si="35">IF(AND($F97&lt;&gt;"",$G97&lt;&gt;""),($F97*1)+($G97*0.5),"")</f>
        <v>2</v>
      </c>
      <c r="I97" s="55">
        <v>4</v>
      </c>
      <c r="J97" s="32"/>
      <c r="K97" s="45"/>
      <c r="L97" s="45"/>
      <c r="M97" s="44"/>
      <c r="N97" s="44"/>
      <c r="O97" s="44"/>
      <c r="P97" s="31" t="str">
        <f t="shared" ref="P97:P102" si="36">IF(AND($N97&lt;&gt;"",$O97&lt;&gt;""),($N97*1)+($O97*0.5),"")</f>
        <v/>
      </c>
      <c r="Q97" s="44"/>
      <c r="R97" s="25"/>
      <c r="S97" s="25"/>
      <c r="T97" s="25"/>
    </row>
    <row r="98" spans="1:20" s="2" customFormat="1" thickBot="1" x14ac:dyDescent="0.3">
      <c r="A98" s="30">
        <f>IFERROR(IF(AND($A97&lt;&gt;"",$B98&lt;&gt;""),$A97+1,""),"")</f>
        <v>2</v>
      </c>
      <c r="B98" s="44" t="s">
        <v>72</v>
      </c>
      <c r="C98" s="45" t="s">
        <v>203</v>
      </c>
      <c r="D98" s="54" t="s">
        <v>136</v>
      </c>
      <c r="E98" s="85">
        <f t="shared" ref="E98:E103" si="37">IF(D98&lt;&gt;"",8,"")</f>
        <v>8</v>
      </c>
      <c r="F98" s="56">
        <v>2</v>
      </c>
      <c r="G98" s="58">
        <v>0</v>
      </c>
      <c r="H98" s="85">
        <f t="shared" si="35"/>
        <v>2</v>
      </c>
      <c r="I98" s="56">
        <v>3</v>
      </c>
      <c r="J98" s="32"/>
      <c r="K98" s="45"/>
      <c r="L98" s="45"/>
      <c r="M98" s="44"/>
      <c r="N98" s="44"/>
      <c r="O98" s="44"/>
      <c r="P98" s="31" t="str">
        <f t="shared" si="36"/>
        <v/>
      </c>
      <c r="Q98" s="44"/>
      <c r="R98" s="25"/>
      <c r="S98" s="25"/>
      <c r="T98" s="25"/>
    </row>
    <row r="99" spans="1:20" s="2" customFormat="1" thickBot="1" x14ac:dyDescent="0.3">
      <c r="A99" s="30">
        <f t="shared" ref="A99" si="38">IFERROR(IF(AND($A98&lt;&gt;"",$B99&lt;&gt;""),$A98+1,""),"")</f>
        <v>3</v>
      </c>
      <c r="B99" s="44" t="s">
        <v>72</v>
      </c>
      <c r="C99" s="44" t="s">
        <v>204</v>
      </c>
      <c r="D99" s="54" t="s">
        <v>137</v>
      </c>
      <c r="E99" s="85">
        <f t="shared" si="37"/>
        <v>8</v>
      </c>
      <c r="F99" s="56">
        <v>2</v>
      </c>
      <c r="G99" s="58">
        <v>0</v>
      </c>
      <c r="H99" s="85">
        <f t="shared" si="35"/>
        <v>2</v>
      </c>
      <c r="I99" s="56">
        <v>4</v>
      </c>
      <c r="J99" s="32"/>
      <c r="K99" s="45"/>
      <c r="L99" s="45"/>
      <c r="M99" s="44"/>
      <c r="N99" s="44"/>
      <c r="O99" s="44"/>
      <c r="P99" s="31" t="str">
        <f t="shared" si="36"/>
        <v/>
      </c>
      <c r="Q99" s="44"/>
      <c r="R99" s="25"/>
      <c r="S99" s="25"/>
      <c r="T99" s="25"/>
    </row>
    <row r="100" spans="1:20" s="2" customFormat="1" thickBot="1" x14ac:dyDescent="0.3">
      <c r="A100" s="30">
        <f>IFERROR(IF(AND($A99&lt;&gt;"",$B100&lt;&gt;""),$A99+1,""),"")</f>
        <v>4</v>
      </c>
      <c r="B100" s="44" t="s">
        <v>72</v>
      </c>
      <c r="C100" s="44" t="s">
        <v>205</v>
      </c>
      <c r="D100" s="54" t="s">
        <v>319</v>
      </c>
      <c r="E100" s="85">
        <f t="shared" si="37"/>
        <v>8</v>
      </c>
      <c r="F100" s="56">
        <v>2</v>
      </c>
      <c r="G100" s="58">
        <v>0</v>
      </c>
      <c r="H100" s="85">
        <f t="shared" si="35"/>
        <v>2</v>
      </c>
      <c r="I100" s="56">
        <v>4</v>
      </c>
      <c r="J100" s="32"/>
      <c r="K100" s="45"/>
      <c r="L100" s="45"/>
      <c r="M100" s="44"/>
      <c r="N100" s="44"/>
      <c r="O100" s="44"/>
      <c r="P100" s="31" t="str">
        <f t="shared" si="36"/>
        <v/>
      </c>
      <c r="Q100" s="44"/>
      <c r="R100" s="25"/>
      <c r="S100" s="25"/>
      <c r="T100" s="25"/>
    </row>
    <row r="101" spans="1:20" s="2" customFormat="1" thickBot="1" x14ac:dyDescent="0.3">
      <c r="A101" s="30">
        <v>5</v>
      </c>
      <c r="B101" s="44" t="s">
        <v>72</v>
      </c>
      <c r="C101" s="44" t="s">
        <v>205</v>
      </c>
      <c r="D101" s="54" t="s">
        <v>320</v>
      </c>
      <c r="E101" s="85">
        <v>8</v>
      </c>
      <c r="F101" s="56">
        <v>2</v>
      </c>
      <c r="G101" s="58">
        <v>0</v>
      </c>
      <c r="H101" s="85">
        <v>2</v>
      </c>
      <c r="I101" s="56">
        <v>4</v>
      </c>
      <c r="J101" s="32"/>
      <c r="K101" s="45"/>
      <c r="L101" s="45"/>
      <c r="M101" s="44"/>
      <c r="N101" s="44"/>
      <c r="O101" s="44"/>
      <c r="P101" s="31"/>
      <c r="Q101" s="44"/>
      <c r="R101" s="25"/>
      <c r="S101" s="25"/>
      <c r="T101" s="25"/>
    </row>
    <row r="102" spans="1:20" s="2" customFormat="1" thickBot="1" x14ac:dyDescent="0.3">
      <c r="A102" s="30">
        <v>6</v>
      </c>
      <c r="B102" s="44" t="s">
        <v>72</v>
      </c>
      <c r="C102" s="45" t="s">
        <v>198</v>
      </c>
      <c r="D102" s="54" t="s">
        <v>139</v>
      </c>
      <c r="E102" s="85">
        <f t="shared" si="37"/>
        <v>8</v>
      </c>
      <c r="F102" s="55">
        <v>2</v>
      </c>
      <c r="G102" s="57">
        <v>6</v>
      </c>
      <c r="H102" s="85">
        <f t="shared" si="35"/>
        <v>5</v>
      </c>
      <c r="I102" s="55">
        <v>8</v>
      </c>
      <c r="J102" s="32"/>
      <c r="K102" s="45"/>
      <c r="L102" s="45"/>
      <c r="M102" s="44"/>
      <c r="N102" s="44"/>
      <c r="O102" s="44"/>
      <c r="P102" s="31" t="str">
        <f t="shared" si="36"/>
        <v/>
      </c>
      <c r="Q102" s="44"/>
      <c r="R102" s="25"/>
      <c r="S102" s="25"/>
      <c r="T102" s="25"/>
    </row>
    <row r="103" spans="1:20" s="2" customFormat="1" thickBot="1" x14ac:dyDescent="0.3">
      <c r="A103" s="30">
        <v>7</v>
      </c>
      <c r="B103" s="44" t="s">
        <v>83</v>
      </c>
      <c r="C103" s="45" t="s">
        <v>206</v>
      </c>
      <c r="D103" s="51" t="s">
        <v>138</v>
      </c>
      <c r="E103" s="85">
        <f t="shared" si="37"/>
        <v>8</v>
      </c>
      <c r="F103" s="62">
        <v>2</v>
      </c>
      <c r="G103" s="63">
        <v>0</v>
      </c>
      <c r="H103" s="82">
        <v>2</v>
      </c>
      <c r="I103" s="56">
        <v>3</v>
      </c>
      <c r="J103" s="32"/>
      <c r="K103" s="45" t="s">
        <v>230</v>
      </c>
      <c r="L103" s="45" t="s">
        <v>138</v>
      </c>
      <c r="M103" s="44">
        <v>7</v>
      </c>
      <c r="N103" s="44">
        <v>2</v>
      </c>
      <c r="O103" s="44">
        <v>0</v>
      </c>
      <c r="P103" s="31">
        <v>2</v>
      </c>
      <c r="Q103" s="44">
        <v>3</v>
      </c>
      <c r="R103" s="25"/>
      <c r="S103" s="25"/>
      <c r="T103" s="25"/>
    </row>
    <row r="104" spans="1:20" s="2" customFormat="1" ht="12" x14ac:dyDescent="0.25">
      <c r="A104" s="33" t="s">
        <v>45</v>
      </c>
      <c r="B104" s="30"/>
      <c r="C104" s="31"/>
      <c r="D104" s="34" t="s">
        <v>12</v>
      </c>
      <c r="E104" s="82"/>
      <c r="F104" s="84">
        <f>SUMIFS($F97:$F103,$B97:$B103,"Eşdeğer")</f>
        <v>2</v>
      </c>
      <c r="G104" s="84">
        <f>SUMIFS($G97:$G103,$B97:$B103,"Eşdeğer")</f>
        <v>0</v>
      </c>
      <c r="H104" s="84">
        <f>SUMIFS($H97:$H103,$B97:$B103,"Eşdeğer")</f>
        <v>2</v>
      </c>
      <c r="I104" s="84">
        <f>SUMIFS($I97:$I103,$B97:$B103,"Eşdeğer")</f>
        <v>3</v>
      </c>
      <c r="J104" s="36"/>
      <c r="K104" s="31"/>
      <c r="L104" s="34"/>
      <c r="M104" s="31"/>
      <c r="N104" s="31"/>
      <c r="O104" s="31"/>
      <c r="P104" s="31"/>
      <c r="Q104" s="37"/>
      <c r="R104" s="25"/>
      <c r="S104" s="25"/>
      <c r="T104" s="25"/>
    </row>
    <row r="105" spans="1:20" s="2" customFormat="1" ht="12" x14ac:dyDescent="0.25">
      <c r="A105" s="33" t="s">
        <v>34</v>
      </c>
      <c r="B105" s="30"/>
      <c r="C105" s="31"/>
      <c r="D105" s="34" t="s">
        <v>15</v>
      </c>
      <c r="E105" s="82"/>
      <c r="F105" s="84">
        <f>SUMIFS($F97:$F103,$B97:$B103,"Zorunlu")</f>
        <v>12</v>
      </c>
      <c r="G105" s="84">
        <f>SUMIFS($G97:$G103,$B97:$B103,"Zorunlu")</f>
        <v>6</v>
      </c>
      <c r="H105" s="84">
        <f>SUMIFS($H97:$H103,$B97:$B103,"Zorunlu")</f>
        <v>15</v>
      </c>
      <c r="I105" s="84">
        <f>SUMIFS($I97:$I103,$B97:$B103,"Zorunlu")</f>
        <v>27</v>
      </c>
      <c r="J105" s="36"/>
      <c r="K105" s="31"/>
      <c r="L105" s="34"/>
      <c r="M105" s="31"/>
      <c r="N105" s="31"/>
      <c r="O105" s="31"/>
      <c r="P105" s="31"/>
      <c r="Q105" s="37"/>
      <c r="R105" s="25"/>
      <c r="S105" s="25"/>
      <c r="T105" s="25"/>
    </row>
    <row r="106" spans="1:20" s="2" customFormat="1" ht="12" x14ac:dyDescent="0.25">
      <c r="A106" s="33" t="s">
        <v>34</v>
      </c>
      <c r="B106" s="30"/>
      <c r="C106" s="31"/>
      <c r="D106" s="34" t="s">
        <v>13</v>
      </c>
      <c r="E106" s="82"/>
      <c r="F106" s="84">
        <f>SUM(F104:F105)</f>
        <v>14</v>
      </c>
      <c r="G106" s="84">
        <f t="shared" ref="G106:I106" si="39">SUM(G104:G105)</f>
        <v>6</v>
      </c>
      <c r="H106" s="84">
        <f t="shared" si="39"/>
        <v>17</v>
      </c>
      <c r="I106" s="84">
        <f t="shared" si="39"/>
        <v>30</v>
      </c>
      <c r="J106" s="36"/>
      <c r="K106" s="31"/>
      <c r="L106" s="34" t="s">
        <v>13</v>
      </c>
      <c r="M106" s="31"/>
      <c r="N106" s="31"/>
      <c r="O106" s="31"/>
      <c r="P106" s="31"/>
      <c r="Q106" s="35">
        <f>SUM(Q97:Q103)</f>
        <v>3</v>
      </c>
      <c r="R106" s="25"/>
      <c r="S106" s="25"/>
      <c r="T106" s="25"/>
    </row>
    <row r="107" spans="1:20" s="2" customFormat="1" ht="12" x14ac:dyDescent="0.25">
      <c r="A107" s="30"/>
      <c r="B107" s="44"/>
      <c r="C107" s="45"/>
      <c r="D107" s="45"/>
      <c r="E107" s="82"/>
      <c r="F107" s="83"/>
      <c r="G107" s="83"/>
      <c r="H107" s="82" t="str">
        <f t="shared" ref="H107" si="40">IF(AND($F107&lt;&gt;"",$G107&lt;&gt;""),($F107*1)+($G107*0.5),"")</f>
        <v/>
      </c>
      <c r="I107" s="83"/>
      <c r="J107" s="32"/>
      <c r="K107" s="45"/>
      <c r="L107" s="45"/>
      <c r="M107" s="44"/>
      <c r="N107" s="44"/>
      <c r="O107" s="44"/>
      <c r="P107" s="31" t="str">
        <f t="shared" ref="P107" si="41">IF(AND($N107&lt;&gt;"",$O107&lt;&gt;""),($N107*1)+($O107*0.5),"")</f>
        <v/>
      </c>
      <c r="Q107" s="44"/>
      <c r="R107" s="25"/>
      <c r="S107" s="25"/>
      <c r="T107" s="25"/>
    </row>
    <row r="108" spans="1:20" s="2" customFormat="1" ht="12" x14ac:dyDescent="0.25">
      <c r="A108" s="33" t="s">
        <v>34</v>
      </c>
      <c r="B108" s="30"/>
      <c r="C108" s="31"/>
      <c r="D108" s="34" t="s">
        <v>14</v>
      </c>
      <c r="E108" s="82"/>
      <c r="F108" s="84">
        <f>SUMIFS($F$8:$F$106,$D$8:$D$106,"YARIYIL TOPLAMI")</f>
        <v>139</v>
      </c>
      <c r="G108" s="84">
        <f>SUMIFS($G$8:$G$106,$D$8:$D$106,"YARIYIL TOPLAMI")</f>
        <v>38</v>
      </c>
      <c r="H108" s="84">
        <f>SUMIFS($H$8:$H$106,$D$8:$D$106,"YARIYIL TOPLAMI")</f>
        <v>158</v>
      </c>
      <c r="I108" s="84">
        <f>SUMIFS($I$8:$I$106,$D$8:$D$106,"YARIYIL TOPLAMI")</f>
        <v>240</v>
      </c>
      <c r="J108" s="36"/>
      <c r="K108" s="31"/>
      <c r="L108" s="34"/>
      <c r="M108" s="31"/>
      <c r="N108" s="31"/>
      <c r="O108" s="31"/>
      <c r="P108" s="31"/>
      <c r="Q108" s="37"/>
      <c r="R108" s="25"/>
      <c r="S108" s="25"/>
      <c r="T108" s="25"/>
    </row>
    <row r="109" spans="1:20" s="2" customFormat="1" ht="12" x14ac:dyDescent="0.25">
      <c r="A109" s="33" t="s">
        <v>34</v>
      </c>
      <c r="B109" s="30"/>
      <c r="C109" s="30"/>
      <c r="D109" s="38" t="s">
        <v>19</v>
      </c>
      <c r="E109" s="86"/>
      <c r="F109" s="84">
        <f>SUMIFS($F$8:$F$106,$D$8:$D$106,"EŞDEĞER TOPLAMI")</f>
        <v>68</v>
      </c>
      <c r="G109" s="84">
        <f>SUMIFS($G$8:$G$106,$D$8:$D$106,"EŞDEĞER TOPLAMI")</f>
        <v>6</v>
      </c>
      <c r="H109" s="84">
        <f>SUMIFS($H$8:$H$106,$D$8:$D$106,"EŞDEĞER TOPLAMI")</f>
        <v>71</v>
      </c>
      <c r="I109" s="84">
        <f>SUMIFS($I$8:$I$106,$D$8:$D$106,"EŞDEĞER TOPLAMI")</f>
        <v>102</v>
      </c>
      <c r="J109" s="36"/>
      <c r="K109" s="30"/>
      <c r="L109" s="38"/>
      <c r="M109" s="30"/>
      <c r="N109" s="30"/>
      <c r="O109" s="30"/>
      <c r="P109" s="30"/>
      <c r="Q109" s="30"/>
      <c r="R109" s="25"/>
      <c r="S109" s="25"/>
      <c r="T109" s="25"/>
    </row>
    <row r="110" spans="1:20" s="2" customFormat="1" ht="12" x14ac:dyDescent="0.25">
      <c r="A110" s="33" t="s">
        <v>34</v>
      </c>
      <c r="B110" s="30"/>
      <c r="C110" s="30"/>
      <c r="D110" s="38" t="s">
        <v>21</v>
      </c>
      <c r="E110" s="86"/>
      <c r="F110" s="84">
        <f>SUMIFS($F$8:$F$106,$D$8:$D$106,"ZORUNLU TOPLAMI")</f>
        <v>71</v>
      </c>
      <c r="G110" s="84">
        <f>SUMIFS($G$8:$G$106,$D$8:$D$106,"ZORUNLU TOPLAMI")</f>
        <v>32</v>
      </c>
      <c r="H110" s="84">
        <f>SUMIFS($H$8:$H$106,$D$8:$D$106,"ZORUNLU TOPLAMI")</f>
        <v>87</v>
      </c>
      <c r="I110" s="84">
        <f>SUMIFS($I$8:$I$106,$D$8:$D$106,"ZORUNLU TOPLAMI")</f>
        <v>138</v>
      </c>
      <c r="J110" s="36"/>
      <c r="K110" s="30"/>
      <c r="L110" s="38"/>
      <c r="M110" s="30"/>
      <c r="N110" s="30"/>
      <c r="O110" s="30"/>
      <c r="P110" s="30"/>
      <c r="Q110" s="30"/>
      <c r="R110" s="25"/>
      <c r="S110" s="25"/>
      <c r="T110" s="25"/>
    </row>
    <row r="111" spans="1:20" s="2" customFormat="1" ht="12" x14ac:dyDescent="0.25">
      <c r="A111" s="39"/>
      <c r="B111" s="39"/>
      <c r="C111" s="40"/>
      <c r="D111" s="46" t="s">
        <v>55</v>
      </c>
      <c r="E111" s="87"/>
      <c r="F111" s="88"/>
      <c r="G111" s="88"/>
      <c r="H111" s="88"/>
      <c r="I111" s="88"/>
      <c r="J111" s="43"/>
      <c r="K111" s="40"/>
      <c r="L111" s="41"/>
      <c r="M111" s="40"/>
      <c r="N111" s="40"/>
      <c r="O111" s="40"/>
      <c r="P111" s="40"/>
      <c r="Q111" s="42"/>
      <c r="R111" s="25"/>
      <c r="S111" s="25"/>
      <c r="T111" s="25"/>
    </row>
    <row r="112" spans="1:20" s="2" customFormat="1" ht="12" x14ac:dyDescent="0.25">
      <c r="A112" s="90" t="s">
        <v>322</v>
      </c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</row>
    <row r="113" spans="2:17" x14ac:dyDescent="0.2">
      <c r="B113" s="1" t="s">
        <v>65</v>
      </c>
      <c r="D113" s="16" t="s">
        <v>66</v>
      </c>
    </row>
    <row r="114" spans="2:17" x14ac:dyDescent="0.2">
      <c r="D114" s="16" t="s">
        <v>67</v>
      </c>
    </row>
    <row r="115" spans="2:17" x14ac:dyDescent="0.2">
      <c r="D115" s="16" t="s">
        <v>68</v>
      </c>
    </row>
    <row r="116" spans="2:17" s="2" customFormat="1" x14ac:dyDescent="0.25">
      <c r="D116" s="15"/>
      <c r="E116" s="89"/>
      <c r="F116" s="89"/>
      <c r="G116" s="89"/>
      <c r="H116" s="89"/>
      <c r="I116" s="89"/>
      <c r="L116" s="13"/>
      <c r="P116" s="12"/>
    </row>
    <row r="117" spans="2:17" x14ac:dyDescent="0.2">
      <c r="B117" s="4" t="s">
        <v>16</v>
      </c>
      <c r="D117" s="13" t="s">
        <v>56</v>
      </c>
      <c r="J117" s="2"/>
      <c r="K117" s="2"/>
      <c r="L117" s="13"/>
      <c r="M117" s="2"/>
      <c r="N117" s="2"/>
      <c r="O117" s="2"/>
      <c r="P117" s="12"/>
      <c r="Q117" s="2"/>
    </row>
    <row r="118" spans="2:17" x14ac:dyDescent="0.2">
      <c r="D118" s="13" t="s">
        <v>57</v>
      </c>
      <c r="J118" s="2"/>
      <c r="K118" s="2"/>
      <c r="L118" s="13"/>
      <c r="M118" s="2"/>
      <c r="N118" s="2"/>
      <c r="O118" s="2"/>
      <c r="P118" s="12"/>
      <c r="Q118" s="2"/>
    </row>
    <row r="119" spans="2:17" x14ac:dyDescent="0.2">
      <c r="D119" s="13" t="s">
        <v>17</v>
      </c>
      <c r="J119" s="2"/>
      <c r="K119" s="2"/>
      <c r="L119" s="13"/>
      <c r="M119" s="2"/>
      <c r="N119" s="2"/>
      <c r="O119" s="2"/>
      <c r="P119" s="12"/>
      <c r="Q119" s="2"/>
    </row>
    <row r="120" spans="2:17" x14ac:dyDescent="0.2">
      <c r="D120" s="16" t="s">
        <v>58</v>
      </c>
    </row>
    <row r="121" spans="2:17" x14ac:dyDescent="0.2">
      <c r="D121" s="16" t="s">
        <v>59</v>
      </c>
    </row>
    <row r="122" spans="2:17" x14ac:dyDescent="0.2">
      <c r="D122" s="16" t="s">
        <v>60</v>
      </c>
    </row>
    <row r="123" spans="2:17" x14ac:dyDescent="0.2">
      <c r="D123" s="16" t="s">
        <v>61</v>
      </c>
    </row>
    <row r="124" spans="2:17" x14ac:dyDescent="0.2">
      <c r="D124" s="16" t="s">
        <v>62</v>
      </c>
    </row>
    <row r="125" spans="2:17" x14ac:dyDescent="0.2">
      <c r="D125" s="16" t="s">
        <v>18</v>
      </c>
    </row>
    <row r="126" spans="2:17" x14ac:dyDescent="0.2">
      <c r="D126" s="16" t="s">
        <v>20</v>
      </c>
    </row>
    <row r="127" spans="2:17" x14ac:dyDescent="0.2">
      <c r="D127" s="16" t="s">
        <v>22</v>
      </c>
    </row>
    <row r="128" spans="2:17" ht="36" customHeight="1" x14ac:dyDescent="0.2">
      <c r="D128" s="92" t="s">
        <v>63</v>
      </c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</row>
    <row r="129" spans="4:4" x14ac:dyDescent="0.2">
      <c r="D129" s="16" t="s">
        <v>23</v>
      </c>
    </row>
    <row r="432" spans="1:1" x14ac:dyDescent="0.2">
      <c r="A432" s="18"/>
    </row>
  </sheetData>
  <sheetProtection insertRows="0" deleteRows="0"/>
  <dataConsolidate/>
  <mergeCells count="7">
    <mergeCell ref="A112:Q112"/>
    <mergeCell ref="D128:Q128"/>
    <mergeCell ref="B2:Q2"/>
    <mergeCell ref="B3:Q3"/>
    <mergeCell ref="B4:Q4"/>
    <mergeCell ref="A6:I6"/>
    <mergeCell ref="K6:Q6"/>
  </mergeCells>
  <phoneticPr fontId="10" type="noConversion"/>
  <conditionalFormatting sqref="B8:B20 B22:B33 B35:B46 B48:B59 B61:B71 B73:B83 B85:B95 B97:B107">
    <cfRule type="expression" dxfId="92" priority="201">
      <formula>$B8="Zorunlu"</formula>
    </cfRule>
  </conditionalFormatting>
  <conditionalFormatting sqref="N8:P20 I8:I20 E8:E20 K8:L20 N22:P33 I31:I33 K22:L33 E22:E33 N35:P46 I44:I46 K35:L46 E35:E46 N48:P59 I57:I59 K48:L59 E48:E59 N61:P71 I69:I71 K61:L71 E61:E71 N73:P83 I81:I83 K73:L83 E73:E83 N85:P95 I93:I95 K85:L95 E85:E95 I104:I107 E97:E107 K97:L107 N97:P107">
    <cfRule type="expression" dxfId="91" priority="126">
      <formula>$B8="Eşdeğer"</formula>
    </cfRule>
  </conditionalFormatting>
  <conditionalFormatting sqref="B8:C17 E8:I17 B22:C30 E22:E30 H22:H30 B35:C43 E35:E43 H35:H43 B90:C92 E85:E92 H85:H92 B85:B89 B18:I20 B31:I33 B44:I46 B57:I59 B69:I71 B81:I83 B93:I95 E97:E103 H97:H103 B104:I107 B97:C103">
    <cfRule type="expression" dxfId="90" priority="202">
      <formula>$B8="Zorunlu"</formula>
    </cfRule>
  </conditionalFormatting>
  <conditionalFormatting sqref="P18:P19 N8:P17 N22:P30 N35:P43 N48:P56 N61:P68 N73:P80 N85:P92 N97:P103 N107:P107">
    <cfRule type="expression" dxfId="89" priority="268">
      <formula>AND($B8="Eşdeğer",OR($N8&lt;&gt;$F8,$O8&lt;&gt;$G8,$P8&lt;&gt;$H8))</formula>
    </cfRule>
  </conditionalFormatting>
  <conditionalFormatting sqref="Q8:Q17 Q22:Q30 Q35:Q43 Q48:Q56 Q61:Q68 Q73:Q80 Q85:Q92 Q97:Q103 Q107">
    <cfRule type="expression" dxfId="88" priority="267">
      <formula>AND($B8="Eşdeğer",OR($Q8&lt;&gt;$I8))</formula>
    </cfRule>
  </conditionalFormatting>
  <conditionalFormatting sqref="P44:P45">
    <cfRule type="expression" dxfId="87" priority="103">
      <formula>AND($B44="Eşdeğer",OR($N44&lt;&gt;$F44,$O44&lt;&gt;$G44,$P44&lt;&gt;$H44))</formula>
    </cfRule>
  </conditionalFormatting>
  <conditionalFormatting sqref="P31:P32">
    <cfRule type="expression" dxfId="86" priority="52">
      <formula>AND($B31="Eşdeğer",OR($N31&lt;&gt;$F31,$O31&lt;&gt;$G31,$P31&lt;&gt;$H31))</formula>
    </cfRule>
  </conditionalFormatting>
  <conditionalFormatting sqref="B48:C56 E48:E56 H48:H56">
    <cfRule type="expression" dxfId="85" priority="44">
      <formula>$B48="Zorunlu"</formula>
    </cfRule>
  </conditionalFormatting>
  <conditionalFormatting sqref="P57:P58">
    <cfRule type="expression" dxfId="84" priority="41">
      <formula>AND($B57="Eşdeğer",OR($N57&lt;&gt;$F57,$O57&lt;&gt;$G57,$P57&lt;&gt;$H57))</formula>
    </cfRule>
  </conditionalFormatting>
  <conditionalFormatting sqref="B61:C68 E61:E68 H61:H68">
    <cfRule type="expression" dxfId="83" priority="35">
      <formula>$B61="Zorunlu"</formula>
    </cfRule>
  </conditionalFormatting>
  <conditionalFormatting sqref="P69:P70">
    <cfRule type="expression" dxfId="82" priority="32">
      <formula>AND($B69="Eşdeğer",OR($N69&lt;&gt;$F69,$O69&lt;&gt;$G69,$P69&lt;&gt;$H69))</formula>
    </cfRule>
  </conditionalFormatting>
  <conditionalFormatting sqref="B73:C80 E73:E80 H73:H80">
    <cfRule type="expression" dxfId="81" priority="26">
      <formula>$B73="Zorunlu"</formula>
    </cfRule>
  </conditionalFormatting>
  <conditionalFormatting sqref="P81:P82">
    <cfRule type="expression" dxfId="80" priority="23">
      <formula>AND($B81="Eşdeğer",OR($N81&lt;&gt;$F81,$O81&lt;&gt;$G81,$P81&lt;&gt;$H81))</formula>
    </cfRule>
  </conditionalFormatting>
  <conditionalFormatting sqref="P93:P94">
    <cfRule type="expression" dxfId="79" priority="14">
      <formula>AND($B93="Eşdeğer",OR($N93&lt;&gt;$F93,$O93&lt;&gt;$G93,$P93&lt;&gt;$H93))</formula>
    </cfRule>
  </conditionalFormatting>
  <conditionalFormatting sqref="P104:P105">
    <cfRule type="expression" dxfId="78" priority="5">
      <formula>AND($B104="Eşdeğer",OR($N104&lt;&gt;$F104,$O104&lt;&gt;$G104,$P104&lt;&gt;$H104))</formula>
    </cfRule>
  </conditionalFormatting>
  <conditionalFormatting sqref="C85:C89">
    <cfRule type="expression" dxfId="77" priority="1">
      <formula>$B85="Zorunlu"</formula>
    </cfRule>
  </conditionalFormatting>
  <dataValidations count="1">
    <dataValidation type="list" allowBlank="1" showInputMessage="1" showErrorMessage="1" errorTitle="Giriş Yapılamaz" error="Listeden bir değer seçiniz !..." sqref="B8:B17 B35:B43 B22:B30 B48:B56 B61:B68 B73:B80 B97:B103 B85:B92 B107">
      <formula1>"Eşdeğer,Zorunlu"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/>
  <dimension ref="A1:N195"/>
  <sheetViews>
    <sheetView tabSelected="1" zoomScale="170" zoomScaleNormal="170" workbookViewId="0">
      <selection activeCell="C195" sqref="C195"/>
    </sheetView>
  </sheetViews>
  <sheetFormatPr defaultRowHeight="12" customHeight="1" x14ac:dyDescent="0.25"/>
  <cols>
    <col min="1" max="1" width="2.85546875" customWidth="1"/>
    <col min="2" max="2" width="7" customWidth="1"/>
    <col min="3" max="3" width="8.85546875" customWidth="1"/>
    <col min="4" max="4" width="27.5703125" customWidth="1"/>
    <col min="5" max="9" width="5.5703125" customWidth="1"/>
    <col min="10" max="10" width="1.42578125" customWidth="1"/>
    <col min="11" max="11" width="28.85546875" customWidth="1"/>
    <col min="12" max="12" width="20.85546875" customWidth="1"/>
  </cols>
  <sheetData>
    <row r="1" spans="1:14" ht="12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3" t="s">
        <v>10</v>
      </c>
      <c r="L1" s="1" t="s">
        <v>69</v>
      </c>
      <c r="M1" s="11"/>
      <c r="N1" s="11"/>
    </row>
    <row r="2" spans="1:14" ht="12" customHeight="1" x14ac:dyDescent="0.25">
      <c r="A2" s="99" t="str">
        <f>CONCATENATE(L1," ",L2," PROGRAMI ÖĞRENCİLERİNİN")</f>
        <v>EĞİTİM FAKÜLTESİ İLKÖĞRETİM MATEMATİK ÖĞRETMENLİĞİ PROGRAMI ÖĞRENCİLERİNİN</v>
      </c>
      <c r="B2" s="99"/>
      <c r="C2" s="99"/>
      <c r="D2" s="99"/>
      <c r="E2" s="99"/>
      <c r="F2" s="99"/>
      <c r="G2" s="99"/>
      <c r="H2" s="99"/>
      <c r="I2" s="99"/>
      <c r="J2" s="11"/>
      <c r="K2" s="3" t="s">
        <v>8</v>
      </c>
      <c r="L2" s="1" t="s">
        <v>70</v>
      </c>
      <c r="M2" s="11"/>
      <c r="N2" s="11"/>
    </row>
    <row r="3" spans="1:14" ht="12" customHeight="1" x14ac:dyDescent="0.25">
      <c r="A3" s="99" t="str">
        <f>CONCATENATE(L3," ",L4," PROGRAMI")</f>
        <v>EĞİTİM FAKÜLTESİ FEN BİLGİSİ ÖĞRETMENLİĞİ PROGRAMI</v>
      </c>
      <c r="B3" s="99"/>
      <c r="C3" s="99"/>
      <c r="D3" s="99"/>
      <c r="E3" s="99"/>
      <c r="F3" s="99"/>
      <c r="G3" s="99"/>
      <c r="H3" s="99"/>
      <c r="I3" s="99"/>
      <c r="J3" s="11"/>
      <c r="K3" s="4" t="s">
        <v>11</v>
      </c>
      <c r="L3" s="1" t="s">
        <v>69</v>
      </c>
      <c r="M3" s="11"/>
      <c r="N3" s="11"/>
    </row>
    <row r="4" spans="1:14" ht="12" customHeight="1" x14ac:dyDescent="0.25">
      <c r="A4" s="99" t="s">
        <v>35</v>
      </c>
      <c r="B4" s="99"/>
      <c r="C4" s="99"/>
      <c r="D4" s="99"/>
      <c r="E4" s="99"/>
      <c r="F4" s="99"/>
      <c r="G4" s="99"/>
      <c r="H4" s="99"/>
      <c r="I4" s="99"/>
      <c r="J4" s="11"/>
      <c r="K4" s="4" t="s">
        <v>9</v>
      </c>
      <c r="L4" s="47" t="s">
        <v>71</v>
      </c>
      <c r="M4" s="11"/>
      <c r="N4" s="11"/>
    </row>
    <row r="5" spans="1:14" ht="12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2" customHeight="1" thickBot="1" x14ac:dyDescent="0.3">
      <c r="A6" s="17" t="s">
        <v>7</v>
      </c>
      <c r="B6" s="27" t="s">
        <v>64</v>
      </c>
      <c r="C6" s="17" t="s">
        <v>6</v>
      </c>
      <c r="D6" s="17" t="s">
        <v>0</v>
      </c>
      <c r="E6" s="17" t="s">
        <v>5</v>
      </c>
      <c r="F6" s="17" t="s">
        <v>1</v>
      </c>
      <c r="G6" s="17" t="s">
        <v>4</v>
      </c>
      <c r="H6" s="17" t="s">
        <v>2</v>
      </c>
      <c r="I6" s="17" t="s">
        <v>3</v>
      </c>
    </row>
    <row r="7" spans="1:14" ht="15.75" thickBot="1" x14ac:dyDescent="0.3">
      <c r="A7" s="5">
        <v>1</v>
      </c>
      <c r="B7" s="44" t="s">
        <v>72</v>
      </c>
      <c r="C7" s="45" t="s">
        <v>140</v>
      </c>
      <c r="D7" s="52" t="s">
        <v>73</v>
      </c>
      <c r="E7" s="31">
        <f>IF(D7&lt;&gt;"",1,"")</f>
        <v>1</v>
      </c>
      <c r="F7" s="44">
        <v>2</v>
      </c>
      <c r="G7" s="44">
        <v>0</v>
      </c>
      <c r="H7" s="31">
        <f>IF(AND($F7&lt;&gt;"",$G7&lt;&gt;""),($F7*1)+($G7*0.5),"")</f>
        <v>2</v>
      </c>
      <c r="I7" s="44">
        <v>4</v>
      </c>
    </row>
    <row r="8" spans="1:14" ht="12" customHeight="1" x14ac:dyDescent="0.25">
      <c r="A8" s="5">
        <v>2</v>
      </c>
      <c r="B8" s="44" t="s">
        <v>72</v>
      </c>
      <c r="C8" s="45" t="s">
        <v>141</v>
      </c>
      <c r="D8" s="53" t="s">
        <v>74</v>
      </c>
      <c r="E8" s="31">
        <f t="shared" ref="E8:E16" si="0">IF(D8&lt;&gt;"",1,"")</f>
        <v>1</v>
      </c>
      <c r="F8" s="44">
        <v>2</v>
      </c>
      <c r="G8" s="44">
        <v>2</v>
      </c>
      <c r="H8" s="31">
        <f t="shared" ref="H8:H16" si="1">IF(AND($F8&lt;&gt;"",$G8&lt;&gt;""),($F8*1)+($G8*0.5),"")</f>
        <v>3</v>
      </c>
      <c r="I8" s="44">
        <v>4</v>
      </c>
    </row>
    <row r="9" spans="1:14" ht="12" customHeight="1" x14ac:dyDescent="0.25">
      <c r="A9" s="5">
        <v>3</v>
      </c>
      <c r="B9" s="44" t="s">
        <v>83</v>
      </c>
      <c r="C9" s="45" t="s">
        <v>142</v>
      </c>
      <c r="D9" s="45" t="s">
        <v>75</v>
      </c>
      <c r="E9" s="31">
        <f t="shared" si="0"/>
        <v>1</v>
      </c>
      <c r="F9" s="44">
        <v>2</v>
      </c>
      <c r="G9" s="44">
        <v>0</v>
      </c>
      <c r="H9" s="31">
        <f t="shared" si="1"/>
        <v>2</v>
      </c>
      <c r="I9" s="44">
        <v>2</v>
      </c>
    </row>
    <row r="10" spans="1:14" ht="12" customHeight="1" x14ac:dyDescent="0.25">
      <c r="A10" s="5">
        <v>4</v>
      </c>
      <c r="B10" s="44" t="s">
        <v>83</v>
      </c>
      <c r="C10" s="45" t="s">
        <v>207</v>
      </c>
      <c r="D10" s="45" t="s">
        <v>76</v>
      </c>
      <c r="E10" s="31">
        <f t="shared" si="0"/>
        <v>1</v>
      </c>
      <c r="F10" s="44">
        <v>2</v>
      </c>
      <c r="G10" s="44">
        <v>0</v>
      </c>
      <c r="H10" s="31">
        <f t="shared" si="1"/>
        <v>2</v>
      </c>
      <c r="I10" s="44">
        <v>3</v>
      </c>
    </row>
    <row r="11" spans="1:14" ht="12" customHeight="1" x14ac:dyDescent="0.25">
      <c r="A11" s="5">
        <v>5</v>
      </c>
      <c r="B11" s="44" t="s">
        <v>83</v>
      </c>
      <c r="C11" s="45" t="s">
        <v>212</v>
      </c>
      <c r="D11" s="45" t="s">
        <v>213</v>
      </c>
      <c r="E11" s="31">
        <f t="shared" si="0"/>
        <v>1</v>
      </c>
      <c r="F11" s="44">
        <v>4</v>
      </c>
      <c r="G11" s="44">
        <v>2</v>
      </c>
      <c r="H11" s="31">
        <f t="shared" si="1"/>
        <v>5</v>
      </c>
      <c r="I11" s="44">
        <v>2</v>
      </c>
    </row>
    <row r="12" spans="1:14" ht="12" customHeight="1" x14ac:dyDescent="0.25">
      <c r="A12" s="5">
        <v>6</v>
      </c>
      <c r="B12" s="44" t="s">
        <v>83</v>
      </c>
      <c r="C12" s="45" t="s">
        <v>208</v>
      </c>
      <c r="D12" s="45" t="s">
        <v>209</v>
      </c>
      <c r="E12" s="31">
        <f t="shared" si="0"/>
        <v>1</v>
      </c>
      <c r="F12" s="44">
        <v>3</v>
      </c>
      <c r="G12" s="44">
        <v>0</v>
      </c>
      <c r="H12" s="31">
        <f t="shared" si="1"/>
        <v>3</v>
      </c>
      <c r="I12" s="44">
        <v>4</v>
      </c>
    </row>
    <row r="13" spans="1:14" ht="12" customHeight="1" x14ac:dyDescent="0.25">
      <c r="A13" s="5">
        <v>7</v>
      </c>
      <c r="B13" s="44" t="s">
        <v>83</v>
      </c>
      <c r="C13" s="45" t="s">
        <v>210</v>
      </c>
      <c r="D13" s="45" t="s">
        <v>79</v>
      </c>
      <c r="E13" s="31">
        <f t="shared" si="0"/>
        <v>1</v>
      </c>
      <c r="F13" s="44">
        <v>2</v>
      </c>
      <c r="G13" s="44">
        <v>0</v>
      </c>
      <c r="H13" s="31">
        <f t="shared" si="1"/>
        <v>2</v>
      </c>
      <c r="I13" s="44">
        <v>3</v>
      </c>
    </row>
    <row r="14" spans="1:14" ht="12" customHeight="1" x14ac:dyDescent="0.25">
      <c r="A14" s="5">
        <v>8</v>
      </c>
      <c r="B14" s="44" t="s">
        <v>83</v>
      </c>
      <c r="C14" s="45" t="s">
        <v>211</v>
      </c>
      <c r="D14" s="45" t="s">
        <v>80</v>
      </c>
      <c r="E14" s="31">
        <f t="shared" si="0"/>
        <v>1</v>
      </c>
      <c r="F14" s="44">
        <v>2</v>
      </c>
      <c r="G14" s="44">
        <v>0</v>
      </c>
      <c r="H14" s="31">
        <f t="shared" si="1"/>
        <v>2</v>
      </c>
      <c r="I14" s="44">
        <v>3</v>
      </c>
    </row>
    <row r="15" spans="1:14" ht="12" customHeight="1" x14ac:dyDescent="0.25">
      <c r="A15" s="5">
        <v>9</v>
      </c>
      <c r="B15" s="44" t="s">
        <v>83</v>
      </c>
      <c r="C15" s="45" t="s">
        <v>148</v>
      </c>
      <c r="D15" s="45" t="s">
        <v>81</v>
      </c>
      <c r="E15" s="31">
        <f t="shared" si="0"/>
        <v>1</v>
      </c>
      <c r="F15" s="44">
        <v>2</v>
      </c>
      <c r="G15" s="44">
        <v>0</v>
      </c>
      <c r="H15" s="31">
        <f t="shared" si="1"/>
        <v>2</v>
      </c>
      <c r="I15" s="44">
        <v>2</v>
      </c>
    </row>
    <row r="16" spans="1:14" ht="12" customHeight="1" x14ac:dyDescent="0.25">
      <c r="A16" s="5">
        <v>10</v>
      </c>
      <c r="B16" s="44" t="s">
        <v>83</v>
      </c>
      <c r="C16" s="45" t="s">
        <v>149</v>
      </c>
      <c r="D16" s="45" t="s">
        <v>82</v>
      </c>
      <c r="E16" s="31">
        <f t="shared" si="0"/>
        <v>1</v>
      </c>
      <c r="F16" s="44">
        <v>2</v>
      </c>
      <c r="G16" s="44">
        <v>0</v>
      </c>
      <c r="H16" s="31">
        <f t="shared" si="1"/>
        <v>2</v>
      </c>
      <c r="I16" s="44">
        <v>3</v>
      </c>
    </row>
    <row r="17" spans="1:9" ht="12" customHeight="1" x14ac:dyDescent="0.25">
      <c r="A17" s="6"/>
      <c r="B17" s="6"/>
      <c r="C17" s="7"/>
      <c r="D17" s="8" t="s">
        <v>12</v>
      </c>
      <c r="E17" s="7"/>
      <c r="F17" s="35">
        <f>SUMIFS($F6:$F16,$B6:$B16,"Eşdeğer")</f>
        <v>19</v>
      </c>
      <c r="G17" s="35">
        <f>SUMIFS($G6:$G16,$B6:$B16,"Eşdeğer")</f>
        <v>2</v>
      </c>
      <c r="H17" s="35">
        <f>SUMIFS($H6:$H16,$B6:$B16,"Eşdeğer")</f>
        <v>20</v>
      </c>
      <c r="I17" s="35">
        <f>SUMIFS($I6:$I16,$B6:$B16,"Eşdeğer")</f>
        <v>22</v>
      </c>
    </row>
    <row r="18" spans="1:9" ht="12" customHeight="1" x14ac:dyDescent="0.25">
      <c r="A18" s="6"/>
      <c r="B18" s="6"/>
      <c r="C18" s="7"/>
      <c r="D18" s="14" t="s">
        <v>15</v>
      </c>
      <c r="E18" s="7"/>
      <c r="F18" s="35">
        <f>SUMIFS($F6:$F16,$B6:$B16,"Zorunlu")</f>
        <v>4</v>
      </c>
      <c r="G18" s="35">
        <f>SUMIFS($G6:$G16,$B6:$B16,"Zorunlu")</f>
        <v>2</v>
      </c>
      <c r="H18" s="35">
        <f>SUMIFS($H6:$H16,$B6:$B16,"Zorunlu")</f>
        <v>5</v>
      </c>
      <c r="I18" s="35">
        <f>SUMIFS($I6:$I16,$B6:$B16,"Zorunlu")</f>
        <v>8</v>
      </c>
    </row>
    <row r="19" spans="1:9" ht="12" customHeight="1" x14ac:dyDescent="0.25">
      <c r="A19" s="6"/>
      <c r="B19" s="6"/>
      <c r="C19" s="7"/>
      <c r="D19" s="8" t="s">
        <v>13</v>
      </c>
      <c r="E19" s="7"/>
      <c r="F19" s="9">
        <f>F17+F18</f>
        <v>23</v>
      </c>
      <c r="G19" s="9">
        <f>G17+G18</f>
        <v>4</v>
      </c>
      <c r="H19" s="9">
        <f>H17+H18</f>
        <v>25</v>
      </c>
      <c r="I19" s="9">
        <f>I17+I18</f>
        <v>30</v>
      </c>
    </row>
    <row r="20" spans="1:9" ht="12" customHeight="1" thickBot="1" x14ac:dyDescent="0.3">
      <c r="A20" s="17" t="s">
        <v>7</v>
      </c>
      <c r="B20" s="27" t="s">
        <v>64</v>
      </c>
      <c r="C20" s="17" t="s">
        <v>6</v>
      </c>
      <c r="D20" s="17" t="s">
        <v>0</v>
      </c>
      <c r="E20" s="17" t="s">
        <v>5</v>
      </c>
      <c r="F20" s="17" t="s">
        <v>1</v>
      </c>
      <c r="G20" s="17" t="s">
        <v>4</v>
      </c>
      <c r="H20" s="17" t="s">
        <v>2</v>
      </c>
      <c r="I20" s="17" t="s">
        <v>3</v>
      </c>
    </row>
    <row r="21" spans="1:9" ht="12" customHeight="1" thickBot="1" x14ac:dyDescent="0.3">
      <c r="A21" s="6">
        <v>1</v>
      </c>
      <c r="B21" s="44" t="s">
        <v>72</v>
      </c>
      <c r="C21" s="45" t="s">
        <v>150</v>
      </c>
      <c r="D21" s="52" t="s">
        <v>84</v>
      </c>
      <c r="E21" s="31">
        <f>IF(D21&lt;&gt;"",2,"")</f>
        <v>2</v>
      </c>
      <c r="F21" s="55">
        <v>2</v>
      </c>
      <c r="G21" s="57">
        <v>2</v>
      </c>
      <c r="H21" s="31">
        <f>IF(AND($F21&lt;&gt;"",$G21&lt;&gt;""),($F21*1)+($G21*0.5),"")</f>
        <v>3</v>
      </c>
      <c r="I21" s="55">
        <v>5</v>
      </c>
    </row>
    <row r="22" spans="1:9" ht="12" customHeight="1" thickBot="1" x14ac:dyDescent="0.3">
      <c r="A22" s="6">
        <v>2</v>
      </c>
      <c r="B22" s="44" t="s">
        <v>72</v>
      </c>
      <c r="C22" s="45" t="s">
        <v>151</v>
      </c>
      <c r="D22" s="54" t="s">
        <v>85</v>
      </c>
      <c r="E22" s="31">
        <f t="shared" ref="E22:E29" si="2">IF(D22&lt;&gt;"",2,"")</f>
        <v>2</v>
      </c>
      <c r="F22" s="56">
        <v>2</v>
      </c>
      <c r="G22" s="58">
        <v>2</v>
      </c>
      <c r="H22" s="31">
        <f t="shared" ref="H22:H29" si="3">IF(AND($F22&lt;&gt;"",$G22&lt;&gt;""),($F22*1)+($G22*0.5),"")</f>
        <v>3</v>
      </c>
      <c r="I22" s="56">
        <v>5</v>
      </c>
    </row>
    <row r="23" spans="1:9" ht="12" customHeight="1" thickBot="1" x14ac:dyDescent="0.3">
      <c r="A23" s="6">
        <v>3</v>
      </c>
      <c r="B23" s="44" t="s">
        <v>72</v>
      </c>
      <c r="C23" s="44" t="s">
        <v>152</v>
      </c>
      <c r="D23" s="54" t="s">
        <v>86</v>
      </c>
      <c r="E23" s="31">
        <f t="shared" si="2"/>
        <v>2</v>
      </c>
      <c r="F23" s="56">
        <v>2</v>
      </c>
      <c r="G23" s="58">
        <v>2</v>
      </c>
      <c r="H23" s="31">
        <f t="shared" si="3"/>
        <v>3</v>
      </c>
      <c r="I23" s="56">
        <v>5</v>
      </c>
    </row>
    <row r="24" spans="1:9" ht="12" customHeight="1" thickBot="1" x14ac:dyDescent="0.3">
      <c r="A24" s="6">
        <v>4</v>
      </c>
      <c r="B24" s="44" t="s">
        <v>83</v>
      </c>
      <c r="C24" s="45" t="s">
        <v>153</v>
      </c>
      <c r="D24" s="45" t="s">
        <v>87</v>
      </c>
      <c r="E24" s="31">
        <f t="shared" si="2"/>
        <v>2</v>
      </c>
      <c r="F24" s="44">
        <v>2</v>
      </c>
      <c r="G24" s="44">
        <v>0</v>
      </c>
      <c r="H24" s="31">
        <f t="shared" si="3"/>
        <v>2</v>
      </c>
      <c r="I24" s="55">
        <v>2</v>
      </c>
    </row>
    <row r="25" spans="1:9" ht="12" customHeight="1" thickBot="1" x14ac:dyDescent="0.3">
      <c r="A25" s="6">
        <v>5</v>
      </c>
      <c r="B25" s="44" t="s">
        <v>83</v>
      </c>
      <c r="C25" s="45" t="s">
        <v>212</v>
      </c>
      <c r="D25" s="45" t="s">
        <v>213</v>
      </c>
      <c r="E25" s="31">
        <f t="shared" si="2"/>
        <v>2</v>
      </c>
      <c r="F25" s="44">
        <v>4</v>
      </c>
      <c r="G25" s="44">
        <v>2</v>
      </c>
      <c r="H25" s="31">
        <f t="shared" si="3"/>
        <v>5</v>
      </c>
      <c r="I25" s="56">
        <v>2</v>
      </c>
    </row>
    <row r="26" spans="1:9" ht="12" customHeight="1" thickBot="1" x14ac:dyDescent="0.3">
      <c r="A26" s="6">
        <v>6</v>
      </c>
      <c r="B26" s="44" t="s">
        <v>83</v>
      </c>
      <c r="C26" s="45" t="s">
        <v>214</v>
      </c>
      <c r="D26" s="45" t="s">
        <v>89</v>
      </c>
      <c r="E26" s="31">
        <f t="shared" si="2"/>
        <v>2</v>
      </c>
      <c r="F26" s="44">
        <v>2</v>
      </c>
      <c r="G26" s="44">
        <v>0</v>
      </c>
      <c r="H26" s="31">
        <f t="shared" si="3"/>
        <v>2</v>
      </c>
      <c r="I26" s="56">
        <v>3</v>
      </c>
    </row>
    <row r="27" spans="1:9" ht="12" customHeight="1" thickBot="1" x14ac:dyDescent="0.3">
      <c r="A27" s="6">
        <v>7</v>
      </c>
      <c r="B27" s="44" t="s">
        <v>83</v>
      </c>
      <c r="C27" s="45" t="s">
        <v>215</v>
      </c>
      <c r="D27" s="45" t="s">
        <v>90</v>
      </c>
      <c r="E27" s="31">
        <f t="shared" si="2"/>
        <v>2</v>
      </c>
      <c r="F27" s="44">
        <v>1</v>
      </c>
      <c r="G27" s="44">
        <v>2</v>
      </c>
      <c r="H27" s="31">
        <f t="shared" si="3"/>
        <v>2</v>
      </c>
      <c r="I27" s="56">
        <v>3</v>
      </c>
    </row>
    <row r="28" spans="1:9" ht="12" customHeight="1" thickBot="1" x14ac:dyDescent="0.3">
      <c r="A28" s="6">
        <v>8</v>
      </c>
      <c r="B28" s="44" t="s">
        <v>83</v>
      </c>
      <c r="C28" s="45" t="s">
        <v>157</v>
      </c>
      <c r="D28" s="45" t="s">
        <v>91</v>
      </c>
      <c r="E28" s="31">
        <f t="shared" si="2"/>
        <v>2</v>
      </c>
      <c r="F28" s="44">
        <v>2</v>
      </c>
      <c r="G28" s="44">
        <v>0</v>
      </c>
      <c r="H28" s="31">
        <f t="shared" si="3"/>
        <v>2</v>
      </c>
      <c r="I28" s="56">
        <v>2</v>
      </c>
    </row>
    <row r="29" spans="1:9" ht="12" customHeight="1" thickBot="1" x14ac:dyDescent="0.3">
      <c r="A29" s="6">
        <v>9</v>
      </c>
      <c r="B29" s="44" t="s">
        <v>83</v>
      </c>
      <c r="C29" s="45" t="s">
        <v>158</v>
      </c>
      <c r="D29" s="45" t="s">
        <v>216</v>
      </c>
      <c r="E29" s="31">
        <f t="shared" si="2"/>
        <v>2</v>
      </c>
      <c r="F29" s="44">
        <v>2</v>
      </c>
      <c r="G29" s="44">
        <v>0</v>
      </c>
      <c r="H29" s="31">
        <f t="shared" si="3"/>
        <v>2</v>
      </c>
      <c r="I29" s="56">
        <v>3</v>
      </c>
    </row>
    <row r="30" spans="1:9" ht="12" customHeight="1" x14ac:dyDescent="0.25">
      <c r="A30" s="6"/>
      <c r="B30" s="6"/>
      <c r="C30" s="7"/>
      <c r="D30" s="8" t="s">
        <v>12</v>
      </c>
      <c r="E30" s="7"/>
      <c r="F30" s="35">
        <f>SUMIFS($F20:$F29,$B20:$B29,"Eşdeğer")</f>
        <v>13</v>
      </c>
      <c r="G30" s="35">
        <f>SUMIFS($G20:$G29,$B20:$B29,"Eşdeğer")</f>
        <v>4</v>
      </c>
      <c r="H30" s="35">
        <f>SUMIFS($H20:$H29,$B20:$B29,"Eşdeğer")</f>
        <v>15</v>
      </c>
      <c r="I30" s="35">
        <f>SUMIFS($I20:$I29,$B20:$B29,"Eşdeğer")</f>
        <v>15</v>
      </c>
    </row>
    <row r="31" spans="1:9" ht="12" customHeight="1" x14ac:dyDescent="0.25">
      <c r="A31" s="6"/>
      <c r="B31" s="6"/>
      <c r="C31" s="7"/>
      <c r="D31" s="14" t="s">
        <v>15</v>
      </c>
      <c r="E31" s="7"/>
      <c r="F31" s="35">
        <f>SUMIFS($F20:$F29,$B20:$B29,"Zorunlu")</f>
        <v>6</v>
      </c>
      <c r="G31" s="35">
        <f>SUMIFS($G20:$G29,$B20:$B29,"Zorunlu")</f>
        <v>6</v>
      </c>
      <c r="H31" s="35">
        <f>SUMIFS($H20:$H29,$B20:$B29,"Zorunlu")</f>
        <v>9</v>
      </c>
      <c r="I31" s="35">
        <f>SUMIFS($I20:$I29,$B20:$B29,"Zorunlu")</f>
        <v>15</v>
      </c>
    </row>
    <row r="32" spans="1:9" ht="12" customHeight="1" x14ac:dyDescent="0.25">
      <c r="A32" s="6"/>
      <c r="B32" s="6"/>
      <c r="C32" s="7"/>
      <c r="D32" s="8" t="s">
        <v>13</v>
      </c>
      <c r="E32" s="7"/>
      <c r="F32" s="9">
        <f>F30+F31</f>
        <v>19</v>
      </c>
      <c r="G32" s="9">
        <f>G30+G31</f>
        <v>10</v>
      </c>
      <c r="H32" s="9">
        <f>H30+H31</f>
        <v>24</v>
      </c>
      <c r="I32" s="9">
        <f>I30+I31</f>
        <v>30</v>
      </c>
    </row>
    <row r="33" spans="1:9" ht="12" customHeight="1" thickBot="1" x14ac:dyDescent="0.3">
      <c r="A33" s="17" t="s">
        <v>7</v>
      </c>
      <c r="B33" s="27" t="s">
        <v>64</v>
      </c>
      <c r="C33" s="17" t="s">
        <v>6</v>
      </c>
      <c r="D33" s="17" t="s">
        <v>0</v>
      </c>
      <c r="E33" s="17" t="s">
        <v>5</v>
      </c>
      <c r="F33" s="17" t="s">
        <v>1</v>
      </c>
      <c r="G33" s="17" t="s">
        <v>4</v>
      </c>
      <c r="H33" s="17" t="s">
        <v>2</v>
      </c>
      <c r="I33" s="17" t="s">
        <v>3</v>
      </c>
    </row>
    <row r="34" spans="1:9" ht="12" customHeight="1" thickBot="1" x14ac:dyDescent="0.3">
      <c r="A34" s="6">
        <v>1</v>
      </c>
      <c r="B34" s="44" t="s">
        <v>72</v>
      </c>
      <c r="C34" s="45" t="s">
        <v>159</v>
      </c>
      <c r="D34" s="52" t="s">
        <v>93</v>
      </c>
      <c r="E34" s="59">
        <f>IF(D34&lt;&gt;"",3,"")</f>
        <v>3</v>
      </c>
      <c r="F34" s="55">
        <v>2</v>
      </c>
      <c r="G34" s="57">
        <v>2</v>
      </c>
      <c r="H34" s="59">
        <f t="shared" ref="H34:H42" si="4">IF(AND($F34&lt;&gt;"",$G34&lt;&gt;""),($F34*1)+($G34*0.5),"")</f>
        <v>3</v>
      </c>
      <c r="I34" s="55">
        <v>4</v>
      </c>
    </row>
    <row r="35" spans="1:9" ht="12" customHeight="1" thickBot="1" x14ac:dyDescent="0.3">
      <c r="A35" s="6">
        <v>2</v>
      </c>
      <c r="B35" s="44" t="s">
        <v>72</v>
      </c>
      <c r="C35" s="45" t="s">
        <v>160</v>
      </c>
      <c r="D35" s="54" t="s">
        <v>94</v>
      </c>
      <c r="E35" s="59">
        <f t="shared" ref="E35:E42" si="5">IF(D35&lt;&gt;"",3,"")</f>
        <v>3</v>
      </c>
      <c r="F35" s="56">
        <v>2</v>
      </c>
      <c r="G35" s="58">
        <v>0</v>
      </c>
      <c r="H35" s="59">
        <f t="shared" si="4"/>
        <v>2</v>
      </c>
      <c r="I35" s="56">
        <v>2</v>
      </c>
    </row>
    <row r="36" spans="1:9" ht="12" customHeight="1" thickBot="1" x14ac:dyDescent="0.3">
      <c r="A36" s="6">
        <v>3</v>
      </c>
      <c r="B36" s="44" t="s">
        <v>72</v>
      </c>
      <c r="C36" s="44" t="s">
        <v>161</v>
      </c>
      <c r="D36" s="54" t="s">
        <v>95</v>
      </c>
      <c r="E36" s="59">
        <f t="shared" si="5"/>
        <v>3</v>
      </c>
      <c r="F36" s="56">
        <v>2</v>
      </c>
      <c r="G36" s="58">
        <v>2</v>
      </c>
      <c r="H36" s="59">
        <f t="shared" si="4"/>
        <v>3</v>
      </c>
      <c r="I36" s="56">
        <v>4</v>
      </c>
    </row>
    <row r="37" spans="1:9" ht="12" customHeight="1" thickBot="1" x14ac:dyDescent="0.3">
      <c r="A37" s="6">
        <v>4</v>
      </c>
      <c r="B37" s="44" t="s">
        <v>72</v>
      </c>
      <c r="C37" s="44" t="s">
        <v>162</v>
      </c>
      <c r="D37" s="54" t="s">
        <v>96</v>
      </c>
      <c r="E37" s="59">
        <f t="shared" si="5"/>
        <v>3</v>
      </c>
      <c r="F37" s="56">
        <v>2</v>
      </c>
      <c r="G37" s="58">
        <v>2</v>
      </c>
      <c r="H37" s="59">
        <f t="shared" si="4"/>
        <v>3</v>
      </c>
      <c r="I37" s="56">
        <v>4</v>
      </c>
    </row>
    <row r="38" spans="1:9" ht="12" customHeight="1" thickBot="1" x14ac:dyDescent="0.3">
      <c r="A38" s="6">
        <v>5</v>
      </c>
      <c r="B38" s="44" t="s">
        <v>72</v>
      </c>
      <c r="C38" s="45" t="s">
        <v>163</v>
      </c>
      <c r="D38" s="54" t="s">
        <v>97</v>
      </c>
      <c r="E38" s="59">
        <f t="shared" si="5"/>
        <v>3</v>
      </c>
      <c r="F38" s="56">
        <v>2</v>
      </c>
      <c r="G38" s="58">
        <v>0</v>
      </c>
      <c r="H38" s="59">
        <f t="shared" si="4"/>
        <v>2</v>
      </c>
      <c r="I38" s="56">
        <v>4</v>
      </c>
    </row>
    <row r="39" spans="1:9" ht="12" customHeight="1" thickBot="1" x14ac:dyDescent="0.3">
      <c r="A39" s="6">
        <v>6</v>
      </c>
      <c r="B39" s="44" t="s">
        <v>83</v>
      </c>
      <c r="C39" s="45" t="s">
        <v>217</v>
      </c>
      <c r="D39" s="45" t="s">
        <v>98</v>
      </c>
      <c r="E39" s="31">
        <f t="shared" si="5"/>
        <v>3</v>
      </c>
      <c r="F39" s="44">
        <v>3</v>
      </c>
      <c r="G39" s="44">
        <v>0</v>
      </c>
      <c r="H39" s="31">
        <f t="shared" si="4"/>
        <v>3</v>
      </c>
      <c r="I39" s="55">
        <v>3</v>
      </c>
    </row>
    <row r="40" spans="1:9" ht="12" customHeight="1" thickBot="1" x14ac:dyDescent="0.3">
      <c r="A40" s="6">
        <v>7</v>
      </c>
      <c r="B40" s="44" t="s">
        <v>83</v>
      </c>
      <c r="C40" s="45" t="s">
        <v>218</v>
      </c>
      <c r="D40" s="45" t="s">
        <v>99</v>
      </c>
      <c r="E40" s="31">
        <f t="shared" si="5"/>
        <v>3</v>
      </c>
      <c r="F40" s="44">
        <v>2</v>
      </c>
      <c r="G40" s="44">
        <v>0</v>
      </c>
      <c r="H40" s="31">
        <f t="shared" si="4"/>
        <v>2</v>
      </c>
      <c r="I40" s="56">
        <v>3</v>
      </c>
    </row>
    <row r="41" spans="1:9" ht="12" customHeight="1" thickBot="1" x14ac:dyDescent="0.3">
      <c r="A41" s="6">
        <v>8</v>
      </c>
      <c r="B41" s="44" t="s">
        <v>83</v>
      </c>
      <c r="C41" s="45" t="s">
        <v>166</v>
      </c>
      <c r="D41" s="45" t="s">
        <v>100</v>
      </c>
      <c r="E41" s="31">
        <f t="shared" si="5"/>
        <v>3</v>
      </c>
      <c r="F41" s="44">
        <v>2</v>
      </c>
      <c r="G41" s="44">
        <v>0</v>
      </c>
      <c r="H41" s="31">
        <f t="shared" si="4"/>
        <v>2</v>
      </c>
      <c r="I41" s="56">
        <v>3</v>
      </c>
    </row>
    <row r="42" spans="1:9" ht="12" customHeight="1" thickBot="1" x14ac:dyDescent="0.3">
      <c r="A42" s="6">
        <v>9</v>
      </c>
      <c r="B42" s="44" t="s">
        <v>83</v>
      </c>
      <c r="C42" s="45" t="s">
        <v>167</v>
      </c>
      <c r="D42" s="45" t="s">
        <v>101</v>
      </c>
      <c r="E42" s="31">
        <f t="shared" si="5"/>
        <v>3</v>
      </c>
      <c r="F42" s="44">
        <v>2</v>
      </c>
      <c r="G42" s="44">
        <v>0</v>
      </c>
      <c r="H42" s="31">
        <f t="shared" si="4"/>
        <v>2</v>
      </c>
      <c r="I42" s="56">
        <v>4</v>
      </c>
    </row>
    <row r="43" spans="1:9" ht="12" customHeight="1" x14ac:dyDescent="0.25">
      <c r="A43" s="6"/>
      <c r="B43" s="6"/>
      <c r="C43" s="7"/>
      <c r="D43" s="8" t="s">
        <v>12</v>
      </c>
      <c r="E43" s="7"/>
      <c r="F43" s="35">
        <f>SUMIFS($F33:$F42,$B33:$B42,"Eşdeğer")</f>
        <v>9</v>
      </c>
      <c r="G43" s="35">
        <f>SUMIFS($G33:$G42,$B33:$B42,"Eşdeğer")</f>
        <v>0</v>
      </c>
      <c r="H43" s="35">
        <f>SUMIFS($H33:$H42,$B33:$B42,"Eşdeğer")</f>
        <v>9</v>
      </c>
      <c r="I43" s="35">
        <f>SUMIFS($I33:$I42,$B33:$B42,"Eşdeğer")</f>
        <v>13</v>
      </c>
    </row>
    <row r="44" spans="1:9" ht="12" customHeight="1" x14ac:dyDescent="0.25">
      <c r="A44" s="6"/>
      <c r="B44" s="6"/>
      <c r="C44" s="7"/>
      <c r="D44" s="14" t="s">
        <v>15</v>
      </c>
      <c r="E44" s="7"/>
      <c r="F44" s="35">
        <f>SUMIFS($F33:$F42,$B33:$B42,"Zorunlu")</f>
        <v>10</v>
      </c>
      <c r="G44" s="35">
        <f>SUMIFS($G33:$G42,$B33:$B42,"Zorunlu")</f>
        <v>6</v>
      </c>
      <c r="H44" s="35">
        <f>SUMIFS($H33:$H42,$B33:$B42,"Zorunlu")</f>
        <v>13</v>
      </c>
      <c r="I44" s="35">
        <f>SUMIFS($I33:$I42,$B33:$B42,"Zorunlu")</f>
        <v>18</v>
      </c>
    </row>
    <row r="45" spans="1:9" ht="12" customHeight="1" x14ac:dyDescent="0.25">
      <c r="A45" s="6"/>
      <c r="B45" s="6"/>
      <c r="C45" s="7"/>
      <c r="D45" s="8" t="s">
        <v>13</v>
      </c>
      <c r="E45" s="7"/>
      <c r="F45" s="9">
        <f>F43+F44</f>
        <v>19</v>
      </c>
      <c r="G45" s="9">
        <f>G43+G44</f>
        <v>6</v>
      </c>
      <c r="H45" s="9">
        <f>H43+H44</f>
        <v>22</v>
      </c>
      <c r="I45" s="9">
        <f>I43+I44</f>
        <v>31</v>
      </c>
    </row>
    <row r="46" spans="1:9" ht="12" customHeight="1" thickBot="1" x14ac:dyDescent="0.3">
      <c r="A46" s="17" t="s">
        <v>7</v>
      </c>
      <c r="B46" s="27" t="s">
        <v>64</v>
      </c>
      <c r="C46" s="17" t="s">
        <v>6</v>
      </c>
      <c r="D46" s="17" t="s">
        <v>0</v>
      </c>
      <c r="E46" s="17" t="s">
        <v>5</v>
      </c>
      <c r="F46" s="17" t="s">
        <v>1</v>
      </c>
      <c r="G46" s="17" t="s">
        <v>4</v>
      </c>
      <c r="H46" s="17" t="s">
        <v>2</v>
      </c>
      <c r="I46" s="17" t="s">
        <v>3</v>
      </c>
    </row>
    <row r="47" spans="1:9" ht="12" customHeight="1" thickBot="1" x14ac:dyDescent="0.3">
      <c r="A47" s="6">
        <v>1</v>
      </c>
      <c r="B47" s="44" t="s">
        <v>72</v>
      </c>
      <c r="C47" s="45" t="s">
        <v>168</v>
      </c>
      <c r="D47" s="52" t="s">
        <v>102</v>
      </c>
      <c r="E47" s="59">
        <f>IF(D47&lt;&gt;"",4,"")</f>
        <v>4</v>
      </c>
      <c r="F47" s="55">
        <v>2</v>
      </c>
      <c r="G47" s="57">
        <v>2</v>
      </c>
      <c r="H47" s="59">
        <f t="shared" ref="H47:H55" si="6">IF(AND($F47&lt;&gt;"",$G47&lt;&gt;""),($F47*1)+($G47*0.5),"")</f>
        <v>3</v>
      </c>
      <c r="I47" s="55">
        <v>4</v>
      </c>
    </row>
    <row r="48" spans="1:9" ht="12" customHeight="1" thickBot="1" x14ac:dyDescent="0.3">
      <c r="A48" s="6">
        <v>2</v>
      </c>
      <c r="B48" s="44" t="s">
        <v>72</v>
      </c>
      <c r="C48" s="45" t="s">
        <v>169</v>
      </c>
      <c r="D48" s="54" t="s">
        <v>103</v>
      </c>
      <c r="E48" s="59">
        <f t="shared" ref="E48:E55" si="7">IF(D48&lt;&gt;"",4,"")</f>
        <v>4</v>
      </c>
      <c r="F48" s="56">
        <v>3</v>
      </c>
      <c r="G48" s="58">
        <v>0</v>
      </c>
      <c r="H48" s="59">
        <f t="shared" si="6"/>
        <v>3</v>
      </c>
      <c r="I48" s="56">
        <v>4</v>
      </c>
    </row>
    <row r="49" spans="1:9" ht="12" customHeight="1" thickBot="1" x14ac:dyDescent="0.3">
      <c r="A49" s="6">
        <v>3</v>
      </c>
      <c r="B49" s="44" t="s">
        <v>72</v>
      </c>
      <c r="C49" s="44" t="s">
        <v>170</v>
      </c>
      <c r="D49" s="54" t="s">
        <v>104</v>
      </c>
      <c r="E49" s="59">
        <f t="shared" si="7"/>
        <v>4</v>
      </c>
      <c r="F49" s="56">
        <v>2</v>
      </c>
      <c r="G49" s="58">
        <v>0</v>
      </c>
      <c r="H49" s="59">
        <f t="shared" si="6"/>
        <v>2</v>
      </c>
      <c r="I49" s="56">
        <v>2</v>
      </c>
    </row>
    <row r="50" spans="1:9" ht="12" customHeight="1" thickBot="1" x14ac:dyDescent="0.3">
      <c r="A50" s="6">
        <v>4</v>
      </c>
      <c r="B50" s="44" t="s">
        <v>72</v>
      </c>
      <c r="C50" s="44" t="s">
        <v>171</v>
      </c>
      <c r="D50" s="54" t="s">
        <v>105</v>
      </c>
      <c r="E50" s="59">
        <f t="shared" si="7"/>
        <v>4</v>
      </c>
      <c r="F50" s="56">
        <v>2</v>
      </c>
      <c r="G50" s="58">
        <v>0</v>
      </c>
      <c r="H50" s="59">
        <f t="shared" si="6"/>
        <v>2</v>
      </c>
      <c r="I50" s="56">
        <v>2</v>
      </c>
    </row>
    <row r="51" spans="1:9" ht="12" customHeight="1" thickBot="1" x14ac:dyDescent="0.3">
      <c r="A51" s="6">
        <v>5</v>
      </c>
      <c r="B51" s="44" t="s">
        <v>72</v>
      </c>
      <c r="C51" s="45" t="s">
        <v>172</v>
      </c>
      <c r="D51" s="54" t="s">
        <v>106</v>
      </c>
      <c r="E51" s="59">
        <f t="shared" si="7"/>
        <v>4</v>
      </c>
      <c r="F51" s="56">
        <v>2</v>
      </c>
      <c r="G51" s="58">
        <v>0</v>
      </c>
      <c r="H51" s="59">
        <f t="shared" si="6"/>
        <v>2</v>
      </c>
      <c r="I51" s="56">
        <v>4</v>
      </c>
    </row>
    <row r="52" spans="1:9" ht="12" customHeight="1" thickBot="1" x14ac:dyDescent="0.3">
      <c r="A52" s="6">
        <v>6</v>
      </c>
      <c r="B52" s="44" t="s">
        <v>83</v>
      </c>
      <c r="C52" s="45" t="s">
        <v>219</v>
      </c>
      <c r="D52" s="45" t="s">
        <v>107</v>
      </c>
      <c r="E52" s="31">
        <f t="shared" si="7"/>
        <v>4</v>
      </c>
      <c r="F52" s="44">
        <v>1</v>
      </c>
      <c r="G52" s="44">
        <v>2</v>
      </c>
      <c r="H52" s="31">
        <f t="shared" si="6"/>
        <v>2</v>
      </c>
      <c r="I52" s="55">
        <v>3</v>
      </c>
    </row>
    <row r="53" spans="1:9" ht="12" customHeight="1" thickBot="1" x14ac:dyDescent="0.3">
      <c r="A53" s="6">
        <v>7</v>
      </c>
      <c r="B53" s="44" t="s">
        <v>83</v>
      </c>
      <c r="C53" s="45" t="s">
        <v>220</v>
      </c>
      <c r="D53" s="45" t="s">
        <v>108</v>
      </c>
      <c r="E53" s="31">
        <f t="shared" si="7"/>
        <v>4</v>
      </c>
      <c r="F53" s="44">
        <v>2</v>
      </c>
      <c r="G53" s="44">
        <v>0</v>
      </c>
      <c r="H53" s="31">
        <f t="shared" si="6"/>
        <v>2</v>
      </c>
      <c r="I53" s="56">
        <v>3</v>
      </c>
    </row>
    <row r="54" spans="1:9" ht="12" customHeight="1" thickBot="1" x14ac:dyDescent="0.3">
      <c r="A54" s="6">
        <v>8</v>
      </c>
      <c r="B54" s="44" t="s">
        <v>83</v>
      </c>
      <c r="C54" s="45" t="s">
        <v>175</v>
      </c>
      <c r="D54" s="45" t="s">
        <v>109</v>
      </c>
      <c r="E54" s="31">
        <f t="shared" si="7"/>
        <v>4</v>
      </c>
      <c r="F54" s="44">
        <v>2</v>
      </c>
      <c r="G54" s="44">
        <v>0</v>
      </c>
      <c r="H54" s="31">
        <f t="shared" si="6"/>
        <v>2</v>
      </c>
      <c r="I54" s="56">
        <v>3</v>
      </c>
    </row>
    <row r="55" spans="1:9" ht="12" customHeight="1" thickBot="1" x14ac:dyDescent="0.3">
      <c r="A55" s="6">
        <v>9</v>
      </c>
      <c r="B55" s="44" t="s">
        <v>83</v>
      </c>
      <c r="C55" s="45" t="s">
        <v>176</v>
      </c>
      <c r="D55" s="45" t="s">
        <v>110</v>
      </c>
      <c r="E55" s="31">
        <f t="shared" si="7"/>
        <v>4</v>
      </c>
      <c r="F55" s="44">
        <v>2</v>
      </c>
      <c r="G55" s="44">
        <v>0</v>
      </c>
      <c r="H55" s="31">
        <f t="shared" si="6"/>
        <v>2</v>
      </c>
      <c r="I55" s="56">
        <v>4</v>
      </c>
    </row>
    <row r="56" spans="1:9" ht="12" customHeight="1" x14ac:dyDescent="0.25">
      <c r="A56" s="6"/>
      <c r="B56" s="6"/>
      <c r="C56" s="7"/>
      <c r="D56" s="8" t="s">
        <v>12</v>
      </c>
      <c r="E56" s="7"/>
      <c r="F56" s="35">
        <f>SUMIFS($F46:$F55,$B46:$B55,"Eşdeğer")</f>
        <v>7</v>
      </c>
      <c r="G56" s="35">
        <f>SUMIFS($G46:$G55,$B46:$B55,"Eşdeğer")</f>
        <v>2</v>
      </c>
      <c r="H56" s="35">
        <f>SUMIFS($H46:$H55,$B46:$B55,"Eşdeğer")</f>
        <v>8</v>
      </c>
      <c r="I56" s="35">
        <f>SUMIFS($I46:$I55,$B46:$B55,"Eşdeğer")</f>
        <v>13</v>
      </c>
    </row>
    <row r="57" spans="1:9" ht="12" customHeight="1" x14ac:dyDescent="0.25">
      <c r="A57" s="6"/>
      <c r="B57" s="6"/>
      <c r="C57" s="7"/>
      <c r="D57" s="14" t="s">
        <v>15</v>
      </c>
      <c r="E57" s="7"/>
      <c r="F57" s="35">
        <f>SUMIFS($F46:$F55,$B46:$B55,"Zorunlu")</f>
        <v>11</v>
      </c>
      <c r="G57" s="35">
        <f>SUMIFS($G46:$G55,$B46:$B55,"Zorunlu")</f>
        <v>2</v>
      </c>
      <c r="H57" s="35">
        <f>SUMIFS($H46:$H55,$B46:$B55,"Zorunlu")</f>
        <v>12</v>
      </c>
      <c r="I57" s="35">
        <f>SUMIFS($I46:$I55,$B46:$B55,"Zorunlu")</f>
        <v>16</v>
      </c>
    </row>
    <row r="58" spans="1:9" ht="12" customHeight="1" x14ac:dyDescent="0.25">
      <c r="A58" s="6"/>
      <c r="B58" s="6"/>
      <c r="C58" s="7"/>
      <c r="D58" s="8" t="s">
        <v>13</v>
      </c>
      <c r="E58" s="7"/>
      <c r="F58" s="9">
        <f>F56+F57</f>
        <v>18</v>
      </c>
      <c r="G58" s="9">
        <f>G56+G57</f>
        <v>4</v>
      </c>
      <c r="H58" s="9">
        <f>H56+H57</f>
        <v>20</v>
      </c>
      <c r="I58" s="9">
        <f>I56+I57</f>
        <v>29</v>
      </c>
    </row>
    <row r="59" spans="1:9" ht="12" customHeight="1" thickBot="1" x14ac:dyDescent="0.3">
      <c r="A59" s="17" t="s">
        <v>7</v>
      </c>
      <c r="B59" s="27" t="s">
        <v>64</v>
      </c>
      <c r="C59" s="17" t="s">
        <v>6</v>
      </c>
      <c r="D59" s="17" t="s">
        <v>0</v>
      </c>
      <c r="E59" s="17" t="s">
        <v>5</v>
      </c>
      <c r="F59" s="17" t="s">
        <v>1</v>
      </c>
      <c r="G59" s="17" t="s">
        <v>4</v>
      </c>
      <c r="H59" s="17" t="s">
        <v>2</v>
      </c>
      <c r="I59" s="17" t="s">
        <v>3</v>
      </c>
    </row>
    <row r="60" spans="1:9" ht="12" customHeight="1" thickBot="1" x14ac:dyDescent="0.3">
      <c r="A60" s="6">
        <v>1</v>
      </c>
      <c r="B60" s="44" t="s">
        <v>72</v>
      </c>
      <c r="C60" s="45" t="s">
        <v>177</v>
      </c>
      <c r="D60" s="52" t="s">
        <v>111</v>
      </c>
      <c r="E60" s="59">
        <f>IF(D60&lt;&gt;"",5,"")</f>
        <v>5</v>
      </c>
      <c r="F60" s="55">
        <v>2</v>
      </c>
      <c r="G60" s="57">
        <v>0</v>
      </c>
      <c r="H60" s="59">
        <f t="shared" ref="H60:H67" si="8">IF(AND($F60&lt;&gt;"",$G60&lt;&gt;""),($F60*1)+($G60*0.5),"")</f>
        <v>2</v>
      </c>
      <c r="I60" s="55">
        <v>3</v>
      </c>
    </row>
    <row r="61" spans="1:9" ht="15.75" thickBot="1" x14ac:dyDescent="0.3">
      <c r="A61" s="6">
        <v>2</v>
      </c>
      <c r="B61" s="44" t="s">
        <v>72</v>
      </c>
      <c r="C61" s="45" t="s">
        <v>178</v>
      </c>
      <c r="D61" s="54" t="s">
        <v>112</v>
      </c>
      <c r="E61" s="59">
        <f t="shared" ref="E61:E67" si="9">IF(D61&lt;&gt;"",5,"")</f>
        <v>5</v>
      </c>
      <c r="F61" s="56">
        <v>3</v>
      </c>
      <c r="G61" s="58">
        <v>0</v>
      </c>
      <c r="H61" s="59">
        <f t="shared" si="8"/>
        <v>3</v>
      </c>
      <c r="I61" s="56">
        <v>5</v>
      </c>
    </row>
    <row r="62" spans="1:9" ht="15.75" thickBot="1" x14ac:dyDescent="0.3">
      <c r="A62" s="6">
        <v>3</v>
      </c>
      <c r="B62" s="44" t="s">
        <v>72</v>
      </c>
      <c r="C62" s="44" t="s">
        <v>179</v>
      </c>
      <c r="D62" s="54" t="s">
        <v>113</v>
      </c>
      <c r="E62" s="59">
        <f t="shared" si="9"/>
        <v>5</v>
      </c>
      <c r="F62" s="56">
        <v>2</v>
      </c>
      <c r="G62" s="58">
        <v>2</v>
      </c>
      <c r="H62" s="59">
        <f t="shared" si="8"/>
        <v>3</v>
      </c>
      <c r="I62" s="56">
        <v>5</v>
      </c>
    </row>
    <row r="63" spans="1:9" ht="12" customHeight="1" thickBot="1" x14ac:dyDescent="0.3">
      <c r="A63" s="6">
        <v>4</v>
      </c>
      <c r="B63" s="44" t="s">
        <v>72</v>
      </c>
      <c r="C63" s="44" t="s">
        <v>180</v>
      </c>
      <c r="D63" s="54" t="s">
        <v>114</v>
      </c>
      <c r="E63" s="59">
        <f t="shared" si="9"/>
        <v>5</v>
      </c>
      <c r="F63" s="56">
        <v>2</v>
      </c>
      <c r="G63" s="58">
        <v>0</v>
      </c>
      <c r="H63" s="59">
        <f t="shared" si="8"/>
        <v>2</v>
      </c>
      <c r="I63" s="56">
        <v>4</v>
      </c>
    </row>
    <row r="64" spans="1:9" ht="12" customHeight="1" thickBot="1" x14ac:dyDescent="0.3">
      <c r="A64" s="6">
        <v>5</v>
      </c>
      <c r="B64" s="44" t="s">
        <v>83</v>
      </c>
      <c r="C64" s="45" t="s">
        <v>221</v>
      </c>
      <c r="D64" s="45" t="s">
        <v>115</v>
      </c>
      <c r="E64" s="31">
        <f t="shared" si="9"/>
        <v>5</v>
      </c>
      <c r="F64" s="44">
        <v>3</v>
      </c>
      <c r="G64" s="44">
        <v>0</v>
      </c>
      <c r="H64" s="31">
        <f t="shared" si="8"/>
        <v>3</v>
      </c>
      <c r="I64" s="55">
        <v>3</v>
      </c>
    </row>
    <row r="65" spans="1:9" ht="12" customHeight="1" thickBot="1" x14ac:dyDescent="0.3">
      <c r="A65" s="6">
        <v>6</v>
      </c>
      <c r="B65" s="44" t="s">
        <v>83</v>
      </c>
      <c r="C65" s="45" t="s">
        <v>222</v>
      </c>
      <c r="D65" s="45" t="s">
        <v>116</v>
      </c>
      <c r="E65" s="31">
        <f t="shared" si="9"/>
        <v>5</v>
      </c>
      <c r="F65" s="44">
        <v>2</v>
      </c>
      <c r="G65" s="44">
        <v>0</v>
      </c>
      <c r="H65" s="31">
        <f t="shared" si="8"/>
        <v>2</v>
      </c>
      <c r="I65" s="56">
        <v>3</v>
      </c>
    </row>
    <row r="66" spans="1:9" ht="12" customHeight="1" thickBot="1" x14ac:dyDescent="0.3">
      <c r="A66" s="6">
        <v>7</v>
      </c>
      <c r="B66" s="44" t="s">
        <v>83</v>
      </c>
      <c r="C66" s="45" t="s">
        <v>223</v>
      </c>
      <c r="D66" s="45" t="s">
        <v>117</v>
      </c>
      <c r="E66" s="31">
        <f t="shared" si="9"/>
        <v>5</v>
      </c>
      <c r="F66" s="44">
        <v>2</v>
      </c>
      <c r="G66" s="44">
        <v>0</v>
      </c>
      <c r="H66" s="31">
        <f t="shared" si="8"/>
        <v>2</v>
      </c>
      <c r="I66" s="56">
        <v>3</v>
      </c>
    </row>
    <row r="67" spans="1:9" ht="12" customHeight="1" thickBot="1" x14ac:dyDescent="0.3">
      <c r="A67" s="6">
        <v>8</v>
      </c>
      <c r="B67" s="44" t="s">
        <v>83</v>
      </c>
      <c r="C67" s="45" t="s">
        <v>182</v>
      </c>
      <c r="D67" s="45" t="s">
        <v>118</v>
      </c>
      <c r="E67" s="31">
        <f t="shared" si="9"/>
        <v>5</v>
      </c>
      <c r="F67" s="44">
        <v>2</v>
      </c>
      <c r="G67" s="44">
        <v>0</v>
      </c>
      <c r="H67" s="31">
        <f t="shared" si="8"/>
        <v>2</v>
      </c>
      <c r="I67" s="56">
        <v>4</v>
      </c>
    </row>
    <row r="68" spans="1:9" ht="12" customHeight="1" x14ac:dyDescent="0.25">
      <c r="A68" s="6"/>
      <c r="B68" s="6"/>
      <c r="C68" s="7"/>
      <c r="D68" s="8" t="s">
        <v>12</v>
      </c>
      <c r="E68" s="7"/>
      <c r="F68" s="35">
        <f>SUMIFS($F59:$F67,$B59:$B67,"Eşdeğer")</f>
        <v>9</v>
      </c>
      <c r="G68" s="35">
        <f>SUMIFS($G59:$G67,$B59:$B67,"Eşdeğer")</f>
        <v>0</v>
      </c>
      <c r="H68" s="35">
        <f>SUMIFS($H59:$H67,$B59:$B67,"Eşdeğer")</f>
        <v>9</v>
      </c>
      <c r="I68" s="35">
        <f>SUMIFS($I59:$I67,$B59:$B67,"Eşdeğer")</f>
        <v>13</v>
      </c>
    </row>
    <row r="69" spans="1:9" ht="12" customHeight="1" x14ac:dyDescent="0.25">
      <c r="A69" s="6"/>
      <c r="B69" s="6"/>
      <c r="C69" s="7"/>
      <c r="D69" s="14" t="s">
        <v>15</v>
      </c>
      <c r="E69" s="7"/>
      <c r="F69" s="35">
        <f>SUMIFS($F59:$F67,$B59:$B67,"Zorunlu")</f>
        <v>9</v>
      </c>
      <c r="G69" s="35">
        <f>SUMIFS($G59:$G67,$B59:$B67,"Zorunlu")</f>
        <v>2</v>
      </c>
      <c r="H69" s="35">
        <f>SUMIFS($H59:$H67,$B59:$B67,"Zorunlu")</f>
        <v>10</v>
      </c>
      <c r="I69" s="35">
        <f>SUMIFS($I59:$I67,$B59:$B67,"Zorunlu")</f>
        <v>17</v>
      </c>
    </row>
    <row r="70" spans="1:9" ht="12" customHeight="1" x14ac:dyDescent="0.25">
      <c r="A70" s="6"/>
      <c r="B70" s="6"/>
      <c r="C70" s="7"/>
      <c r="D70" s="8" t="s">
        <v>13</v>
      </c>
      <c r="E70" s="7"/>
      <c r="F70" s="9">
        <f>F68+F69</f>
        <v>18</v>
      </c>
      <c r="G70" s="9">
        <f>G68+G69</f>
        <v>2</v>
      </c>
      <c r="H70" s="9">
        <f>H68+H69</f>
        <v>19</v>
      </c>
      <c r="I70" s="9">
        <f>I68+I69</f>
        <v>30</v>
      </c>
    </row>
    <row r="71" spans="1:9" ht="12" customHeight="1" thickBot="1" x14ac:dyDescent="0.3">
      <c r="A71" s="17" t="s">
        <v>7</v>
      </c>
      <c r="B71" s="27" t="s">
        <v>64</v>
      </c>
      <c r="C71" s="17" t="s">
        <v>6</v>
      </c>
      <c r="D71" s="17" t="s">
        <v>0</v>
      </c>
      <c r="E71" s="17" t="s">
        <v>5</v>
      </c>
      <c r="F71" s="17" t="s">
        <v>1</v>
      </c>
      <c r="G71" s="17" t="s">
        <v>4</v>
      </c>
      <c r="H71" s="17" t="s">
        <v>2</v>
      </c>
      <c r="I71" s="17" t="s">
        <v>3</v>
      </c>
    </row>
    <row r="72" spans="1:9" ht="15.75" thickBot="1" x14ac:dyDescent="0.3">
      <c r="A72" s="6">
        <v>1</v>
      </c>
      <c r="B72" s="44" t="s">
        <v>72</v>
      </c>
      <c r="C72" s="45" t="s">
        <v>190</v>
      </c>
      <c r="D72" s="52" t="s">
        <v>119</v>
      </c>
      <c r="E72" s="59">
        <f>IF(D72&lt;&gt;"",6,"")</f>
        <v>6</v>
      </c>
      <c r="F72" s="55">
        <v>2</v>
      </c>
      <c r="G72" s="57">
        <v>2</v>
      </c>
      <c r="H72" s="59">
        <f t="shared" ref="H72:H79" si="10">IF(AND($F72&lt;&gt;"",$G72&lt;&gt;""),($F72*1)+($G72*0.5),"")</f>
        <v>3</v>
      </c>
      <c r="I72" s="55">
        <v>5</v>
      </c>
    </row>
    <row r="73" spans="1:9" ht="12" customHeight="1" thickBot="1" x14ac:dyDescent="0.3">
      <c r="A73" s="6">
        <v>2</v>
      </c>
      <c r="B73" s="44" t="s">
        <v>72</v>
      </c>
      <c r="C73" s="45" t="s">
        <v>189</v>
      </c>
      <c r="D73" s="54" t="s">
        <v>120</v>
      </c>
      <c r="E73" s="59">
        <f t="shared" ref="E73:E79" si="11">IF(D73&lt;&gt;"",6,"")</f>
        <v>6</v>
      </c>
      <c r="F73" s="56">
        <v>3</v>
      </c>
      <c r="G73" s="58">
        <v>0</v>
      </c>
      <c r="H73" s="59">
        <f t="shared" si="10"/>
        <v>3</v>
      </c>
      <c r="I73" s="56">
        <v>5</v>
      </c>
    </row>
    <row r="74" spans="1:9" ht="12" customHeight="1" thickBot="1" x14ac:dyDescent="0.3">
      <c r="A74" s="6">
        <v>3</v>
      </c>
      <c r="B74" s="44" t="s">
        <v>72</v>
      </c>
      <c r="C74" s="44" t="s">
        <v>188</v>
      </c>
      <c r="D74" s="54" t="s">
        <v>121</v>
      </c>
      <c r="E74" s="59">
        <f t="shared" si="11"/>
        <v>6</v>
      </c>
      <c r="F74" s="56">
        <v>2</v>
      </c>
      <c r="G74" s="58">
        <v>0</v>
      </c>
      <c r="H74" s="59">
        <f t="shared" si="10"/>
        <v>2</v>
      </c>
      <c r="I74" s="56">
        <v>3</v>
      </c>
    </row>
    <row r="75" spans="1:9" ht="12" customHeight="1" thickBot="1" x14ac:dyDescent="0.3">
      <c r="A75" s="6">
        <v>4</v>
      </c>
      <c r="B75" s="44" t="s">
        <v>72</v>
      </c>
      <c r="C75" s="44" t="s">
        <v>185</v>
      </c>
      <c r="D75" s="54" t="s">
        <v>122</v>
      </c>
      <c r="E75" s="59">
        <f t="shared" si="11"/>
        <v>6</v>
      </c>
      <c r="F75" s="56">
        <v>2</v>
      </c>
      <c r="G75" s="58">
        <v>0</v>
      </c>
      <c r="H75" s="59">
        <f t="shared" si="10"/>
        <v>2</v>
      </c>
      <c r="I75" s="56">
        <v>4</v>
      </c>
    </row>
    <row r="76" spans="1:9" ht="12" customHeight="1" thickBot="1" x14ac:dyDescent="0.3">
      <c r="A76" s="6">
        <v>5</v>
      </c>
      <c r="B76" s="44" t="s">
        <v>83</v>
      </c>
      <c r="C76" s="45" t="s">
        <v>227</v>
      </c>
      <c r="D76" s="45" t="s">
        <v>224</v>
      </c>
      <c r="E76" s="31">
        <f t="shared" si="11"/>
        <v>6</v>
      </c>
      <c r="F76" s="44">
        <v>2</v>
      </c>
      <c r="G76" s="44">
        <v>0</v>
      </c>
      <c r="H76" s="31">
        <f t="shared" si="10"/>
        <v>2</v>
      </c>
      <c r="I76" s="55">
        <v>3</v>
      </c>
    </row>
    <row r="77" spans="1:9" ht="12" customHeight="1" thickBot="1" x14ac:dyDescent="0.3">
      <c r="A77" s="6">
        <v>6</v>
      </c>
      <c r="B77" s="44" t="s">
        <v>83</v>
      </c>
      <c r="C77" s="45" t="s">
        <v>226</v>
      </c>
      <c r="D77" s="45" t="s">
        <v>124</v>
      </c>
      <c r="E77" s="31">
        <f t="shared" si="11"/>
        <v>6</v>
      </c>
      <c r="F77" s="44">
        <v>2</v>
      </c>
      <c r="G77" s="44">
        <v>0</v>
      </c>
      <c r="H77" s="31">
        <f t="shared" si="10"/>
        <v>2</v>
      </c>
      <c r="I77" s="56">
        <v>3</v>
      </c>
    </row>
    <row r="78" spans="1:9" ht="12" customHeight="1" thickBot="1" x14ac:dyDescent="0.3">
      <c r="A78" s="6">
        <v>7</v>
      </c>
      <c r="B78" s="44" t="s">
        <v>83</v>
      </c>
      <c r="C78" s="45" t="s">
        <v>225</v>
      </c>
      <c r="D78" s="45" t="s">
        <v>125</v>
      </c>
      <c r="E78" s="31">
        <f t="shared" si="11"/>
        <v>6</v>
      </c>
      <c r="F78" s="44">
        <v>2</v>
      </c>
      <c r="G78" s="44">
        <v>0</v>
      </c>
      <c r="H78" s="31">
        <f t="shared" si="10"/>
        <v>2</v>
      </c>
      <c r="I78" s="56">
        <v>3</v>
      </c>
    </row>
    <row r="79" spans="1:9" ht="12" customHeight="1" thickBot="1" x14ac:dyDescent="0.3">
      <c r="A79" s="6">
        <v>8</v>
      </c>
      <c r="B79" s="44" t="s">
        <v>83</v>
      </c>
      <c r="C79" s="45" t="s">
        <v>187</v>
      </c>
      <c r="D79" s="45" t="s">
        <v>126</v>
      </c>
      <c r="E79" s="31">
        <f t="shared" si="11"/>
        <v>6</v>
      </c>
      <c r="F79" s="44">
        <v>2</v>
      </c>
      <c r="G79" s="44">
        <v>0</v>
      </c>
      <c r="H79" s="31">
        <f t="shared" si="10"/>
        <v>2</v>
      </c>
      <c r="I79" s="56">
        <v>4</v>
      </c>
    </row>
    <row r="80" spans="1:9" ht="12" customHeight="1" x14ac:dyDescent="0.25">
      <c r="A80" s="6"/>
      <c r="B80" s="6"/>
      <c r="C80" s="7"/>
      <c r="D80" s="8" t="s">
        <v>12</v>
      </c>
      <c r="E80" s="7"/>
      <c r="F80" s="35">
        <f>SUMIFS($F71:$F79,$B71:$B79,"Eşdeğer")</f>
        <v>8</v>
      </c>
      <c r="G80" s="35">
        <f>SUMIFS($G71:$G79,$B71:$B79,"Eşdeğer")</f>
        <v>0</v>
      </c>
      <c r="H80" s="35">
        <f>SUMIFS($H71:$H79,$B71:$B79,"Eşdeğer")</f>
        <v>8</v>
      </c>
      <c r="I80" s="35">
        <f>SUMIFS($I71:$I79,$B71:$B79,"Eşdeğer")</f>
        <v>13</v>
      </c>
    </row>
    <row r="81" spans="1:9" ht="12" customHeight="1" x14ac:dyDescent="0.25">
      <c r="A81" s="6"/>
      <c r="B81" s="6"/>
      <c r="C81" s="7"/>
      <c r="D81" s="14" t="s">
        <v>15</v>
      </c>
      <c r="E81" s="7"/>
      <c r="F81" s="35">
        <f>SUMIFS($F71:$F79,$B71:$B79,"Zorunlu")</f>
        <v>9</v>
      </c>
      <c r="G81" s="35">
        <f>SUMIFS($G71:$G79,$B71:$B79,"Zorunlu")</f>
        <v>2</v>
      </c>
      <c r="H81" s="35">
        <f>SUMIFS($H71:$H79,$B71:$B79,"Zorunlu")</f>
        <v>10</v>
      </c>
      <c r="I81" s="35">
        <f>SUMIFS($I71:$I79,$B71:$B79,"Zorunlu")</f>
        <v>17</v>
      </c>
    </row>
    <row r="82" spans="1:9" ht="12" customHeight="1" x14ac:dyDescent="0.25">
      <c r="A82" s="6"/>
      <c r="B82" s="6"/>
      <c r="C82" s="7"/>
      <c r="D82" s="8" t="s">
        <v>13</v>
      </c>
      <c r="E82" s="7"/>
      <c r="F82" s="9">
        <f>F80+F81</f>
        <v>17</v>
      </c>
      <c r="G82" s="9">
        <f>G80+G81</f>
        <v>2</v>
      </c>
      <c r="H82" s="9">
        <f>H80+H81</f>
        <v>18</v>
      </c>
      <c r="I82" s="9">
        <f>I80+I81</f>
        <v>30</v>
      </c>
    </row>
    <row r="83" spans="1:9" ht="12" customHeight="1" thickBot="1" x14ac:dyDescent="0.3">
      <c r="A83" s="17" t="s">
        <v>7</v>
      </c>
      <c r="B83" s="27" t="s">
        <v>64</v>
      </c>
      <c r="C83" s="17" t="s">
        <v>6</v>
      </c>
      <c r="D83" s="17" t="s">
        <v>0</v>
      </c>
      <c r="E83" s="17" t="s">
        <v>5</v>
      </c>
      <c r="F83" s="17" t="s">
        <v>1</v>
      </c>
      <c r="G83" s="17" t="s">
        <v>4</v>
      </c>
      <c r="H83" s="17" t="s">
        <v>2</v>
      </c>
      <c r="I83" s="17" t="s">
        <v>3</v>
      </c>
    </row>
    <row r="84" spans="1:9" ht="12" customHeight="1" thickBot="1" x14ac:dyDescent="0.3">
      <c r="A84" s="6">
        <v>1</v>
      </c>
      <c r="B84" s="44" t="s">
        <v>72</v>
      </c>
      <c r="C84" s="45" t="s">
        <v>193</v>
      </c>
      <c r="D84" s="52" t="s">
        <v>127</v>
      </c>
      <c r="E84" s="59">
        <f>IF(D84&lt;&gt;"",7,"")</f>
        <v>7</v>
      </c>
      <c r="F84" s="55">
        <v>2</v>
      </c>
      <c r="G84" s="57">
        <v>0</v>
      </c>
      <c r="H84" s="59">
        <f t="shared" ref="H84:H91" si="12">IF(AND($F84&lt;&gt;"",$G84&lt;&gt;""),($F84*1)+($G84*0.5),"")</f>
        <v>2</v>
      </c>
      <c r="I84" s="55">
        <v>3</v>
      </c>
    </row>
    <row r="85" spans="1:9" ht="12" customHeight="1" thickBot="1" x14ac:dyDescent="0.3">
      <c r="A85" s="6">
        <v>2</v>
      </c>
      <c r="B85" s="44" t="s">
        <v>72</v>
      </c>
      <c r="C85" s="45" t="s">
        <v>194</v>
      </c>
      <c r="D85" s="54" t="s">
        <v>128</v>
      </c>
      <c r="E85" s="59">
        <f t="shared" ref="E85:E91" si="13">IF(D85&lt;&gt;"",7,"")</f>
        <v>7</v>
      </c>
      <c r="F85" s="56">
        <v>2</v>
      </c>
      <c r="G85" s="58">
        <v>0</v>
      </c>
      <c r="H85" s="59">
        <f t="shared" si="12"/>
        <v>2</v>
      </c>
      <c r="I85" s="56">
        <v>3</v>
      </c>
    </row>
    <row r="86" spans="1:9" ht="12" customHeight="1" thickBot="1" x14ac:dyDescent="0.3">
      <c r="A86" s="6">
        <v>3</v>
      </c>
      <c r="B86" s="44" t="s">
        <v>72</v>
      </c>
      <c r="C86" s="44" t="s">
        <v>195</v>
      </c>
      <c r="D86" s="54" t="s">
        <v>129</v>
      </c>
      <c r="E86" s="59">
        <f t="shared" si="13"/>
        <v>7</v>
      </c>
      <c r="F86" s="56">
        <v>2</v>
      </c>
      <c r="G86" s="58">
        <v>0</v>
      </c>
      <c r="H86" s="59">
        <f t="shared" si="12"/>
        <v>2</v>
      </c>
      <c r="I86" s="56">
        <v>2</v>
      </c>
    </row>
    <row r="87" spans="1:9" ht="12" customHeight="1" thickBot="1" x14ac:dyDescent="0.3">
      <c r="A87" s="6">
        <v>4</v>
      </c>
      <c r="B87" s="44" t="s">
        <v>72</v>
      </c>
      <c r="C87" s="44" t="s">
        <v>196</v>
      </c>
      <c r="D87" s="54" t="s">
        <v>130</v>
      </c>
      <c r="E87" s="59">
        <f t="shared" si="13"/>
        <v>7</v>
      </c>
      <c r="F87" s="56">
        <v>2</v>
      </c>
      <c r="G87" s="58">
        <v>0</v>
      </c>
      <c r="H87" s="59">
        <f t="shared" si="12"/>
        <v>2</v>
      </c>
      <c r="I87" s="56">
        <v>4</v>
      </c>
    </row>
    <row r="88" spans="1:9" ht="12" customHeight="1" thickBot="1" x14ac:dyDescent="0.3">
      <c r="A88" s="6">
        <v>5</v>
      </c>
      <c r="B88" s="44" t="s">
        <v>72</v>
      </c>
      <c r="C88" s="45" t="s">
        <v>197</v>
      </c>
      <c r="D88" s="52" t="s">
        <v>132</v>
      </c>
      <c r="E88" s="59">
        <f t="shared" si="13"/>
        <v>7</v>
      </c>
      <c r="F88" s="55">
        <v>2</v>
      </c>
      <c r="G88" s="57">
        <v>6</v>
      </c>
      <c r="H88" s="59">
        <f t="shared" si="12"/>
        <v>5</v>
      </c>
      <c r="I88" s="55">
        <v>8</v>
      </c>
    </row>
    <row r="89" spans="1:9" ht="12" customHeight="1" thickBot="1" x14ac:dyDescent="0.3">
      <c r="A89" s="6">
        <v>6</v>
      </c>
      <c r="B89" s="44" t="s">
        <v>83</v>
      </c>
      <c r="C89" s="45" t="s">
        <v>228</v>
      </c>
      <c r="D89" s="45" t="s">
        <v>131</v>
      </c>
      <c r="E89" s="31">
        <f t="shared" si="13"/>
        <v>7</v>
      </c>
      <c r="F89" s="44">
        <v>2</v>
      </c>
      <c r="G89" s="44">
        <v>0</v>
      </c>
      <c r="H89" s="31">
        <f t="shared" si="12"/>
        <v>2</v>
      </c>
      <c r="I89" s="56">
        <v>3</v>
      </c>
    </row>
    <row r="90" spans="1:9" ht="12" customHeight="1" thickBot="1" x14ac:dyDescent="0.3">
      <c r="A90" s="6">
        <v>7</v>
      </c>
      <c r="B90" s="44" t="s">
        <v>83</v>
      </c>
      <c r="C90" s="45" t="s">
        <v>229</v>
      </c>
      <c r="D90" s="45" t="s">
        <v>133</v>
      </c>
      <c r="E90" s="31">
        <f t="shared" si="13"/>
        <v>7</v>
      </c>
      <c r="F90" s="44">
        <v>2</v>
      </c>
      <c r="G90" s="44">
        <v>0</v>
      </c>
      <c r="H90" s="31">
        <f t="shared" si="12"/>
        <v>2</v>
      </c>
      <c r="I90" s="56">
        <v>3</v>
      </c>
    </row>
    <row r="91" spans="1:9" ht="12" customHeight="1" thickBot="1" x14ac:dyDescent="0.3">
      <c r="A91" s="6"/>
      <c r="B91" s="44" t="s">
        <v>83</v>
      </c>
      <c r="C91" s="45" t="s">
        <v>201</v>
      </c>
      <c r="D91" s="45" t="s">
        <v>134</v>
      </c>
      <c r="E91" s="31">
        <f t="shared" si="13"/>
        <v>7</v>
      </c>
      <c r="F91" s="44">
        <v>2</v>
      </c>
      <c r="G91" s="44">
        <v>0</v>
      </c>
      <c r="H91" s="31">
        <f t="shared" si="12"/>
        <v>2</v>
      </c>
      <c r="I91" s="56">
        <v>4</v>
      </c>
    </row>
    <row r="92" spans="1:9" ht="12" customHeight="1" x14ac:dyDescent="0.25">
      <c r="A92" s="6"/>
      <c r="B92" s="6"/>
      <c r="C92" s="7"/>
      <c r="D92" s="8" t="s">
        <v>12</v>
      </c>
      <c r="E92" s="7"/>
      <c r="F92" s="35">
        <f>SUMIFS($F83:$F91,$B83:$B91,"Eşdeğer")</f>
        <v>6</v>
      </c>
      <c r="G92" s="35">
        <f>SUMIFS($G83:$G91,$B83:$B91,"Eşdeğer")</f>
        <v>0</v>
      </c>
      <c r="H92" s="35">
        <f>SUMIFS($H83:$H91,$B83:$B91,"Eşdeğer")</f>
        <v>6</v>
      </c>
      <c r="I92" s="35">
        <f>SUMIFS($I83:$I91,$B83:$B91,"Eşdeğer")</f>
        <v>10</v>
      </c>
    </row>
    <row r="93" spans="1:9" ht="12" customHeight="1" x14ac:dyDescent="0.25">
      <c r="A93" s="6"/>
      <c r="B93" s="6"/>
      <c r="C93" s="7"/>
      <c r="D93" s="14" t="s">
        <v>15</v>
      </c>
      <c r="E93" s="7"/>
      <c r="F93" s="35">
        <f>SUMIFS($F83:$F91,$B83:$B91,"Zorunlu")</f>
        <v>10</v>
      </c>
      <c r="G93" s="35">
        <f>SUMIFS($G83:$G91,$B83:$B91,"Zorunlu")</f>
        <v>6</v>
      </c>
      <c r="H93" s="35">
        <f>SUMIFS($H83:$H91,$B83:$B91,"Zorunlu")</f>
        <v>13</v>
      </c>
      <c r="I93" s="35">
        <f>SUMIFS($I83:$I91,$B83:$B91,"Zorunlu")</f>
        <v>20</v>
      </c>
    </row>
    <row r="94" spans="1:9" ht="12" customHeight="1" x14ac:dyDescent="0.25">
      <c r="A94" s="6"/>
      <c r="B94" s="6"/>
      <c r="C94" s="7"/>
      <c r="D94" s="8" t="s">
        <v>13</v>
      </c>
      <c r="E94" s="7"/>
      <c r="F94" s="9">
        <f>F92+F93</f>
        <v>16</v>
      </c>
      <c r="G94" s="9">
        <f>G92+G93</f>
        <v>6</v>
      </c>
      <c r="H94" s="9">
        <f>H92+H93</f>
        <v>19</v>
      </c>
      <c r="I94" s="9">
        <f>I92+I93</f>
        <v>30</v>
      </c>
    </row>
    <row r="95" spans="1:9" ht="12" customHeight="1" thickBot="1" x14ac:dyDescent="0.3">
      <c r="A95" s="17" t="s">
        <v>7</v>
      </c>
      <c r="B95" s="27" t="s">
        <v>64</v>
      </c>
      <c r="C95" s="17" t="s">
        <v>6</v>
      </c>
      <c r="D95" s="17" t="s">
        <v>0</v>
      </c>
      <c r="E95" s="17" t="s">
        <v>5</v>
      </c>
      <c r="F95" s="17" t="s">
        <v>1</v>
      </c>
      <c r="G95" s="17" t="s">
        <v>4</v>
      </c>
      <c r="H95" s="17" t="s">
        <v>2</v>
      </c>
      <c r="I95" s="17" t="s">
        <v>3</v>
      </c>
    </row>
    <row r="96" spans="1:9" ht="12" customHeight="1" thickBot="1" x14ac:dyDescent="0.3">
      <c r="A96" s="6">
        <v>1</v>
      </c>
      <c r="B96" s="44" t="s">
        <v>72</v>
      </c>
      <c r="C96" s="45" t="s">
        <v>202</v>
      </c>
      <c r="D96" s="52" t="s">
        <v>135</v>
      </c>
      <c r="E96" s="59">
        <f>IF(D96&lt;&gt;"",8,"")</f>
        <v>8</v>
      </c>
      <c r="F96" s="55">
        <v>2</v>
      </c>
      <c r="G96" s="57">
        <v>0</v>
      </c>
      <c r="H96" s="59">
        <f t="shared" ref="H96:H101" si="14">IF(AND($F96&lt;&gt;"",$G96&lt;&gt;""),($F96*1)+($G96*0.5),"")</f>
        <v>2</v>
      </c>
      <c r="I96" s="55">
        <v>4</v>
      </c>
    </row>
    <row r="97" spans="1:9" ht="12" customHeight="1" thickBot="1" x14ac:dyDescent="0.3">
      <c r="A97" s="6">
        <v>2</v>
      </c>
      <c r="B97" s="44" t="s">
        <v>72</v>
      </c>
      <c r="C97" s="45" t="s">
        <v>203</v>
      </c>
      <c r="D97" s="54" t="s">
        <v>136</v>
      </c>
      <c r="E97" s="59">
        <f t="shared" ref="E97:E102" si="15">IF(D97&lt;&gt;"",8,"")</f>
        <v>8</v>
      </c>
      <c r="F97" s="56">
        <v>2</v>
      </c>
      <c r="G97" s="58">
        <v>0</v>
      </c>
      <c r="H97" s="59">
        <f t="shared" si="14"/>
        <v>2</v>
      </c>
      <c r="I97" s="56">
        <v>3</v>
      </c>
    </row>
    <row r="98" spans="1:9" ht="12" customHeight="1" thickBot="1" x14ac:dyDescent="0.3">
      <c r="A98" s="6">
        <v>3</v>
      </c>
      <c r="B98" s="44" t="s">
        <v>72</v>
      </c>
      <c r="C98" s="44" t="s">
        <v>204</v>
      </c>
      <c r="D98" s="54" t="s">
        <v>137</v>
      </c>
      <c r="E98" s="59">
        <f t="shared" si="15"/>
        <v>8</v>
      </c>
      <c r="F98" s="56">
        <v>2</v>
      </c>
      <c r="G98" s="58">
        <v>0</v>
      </c>
      <c r="H98" s="59">
        <f t="shared" si="14"/>
        <v>2</v>
      </c>
      <c r="I98" s="56">
        <v>4</v>
      </c>
    </row>
    <row r="99" spans="1:9" ht="12" customHeight="1" thickBot="1" x14ac:dyDescent="0.3">
      <c r="A99" s="6">
        <v>4</v>
      </c>
      <c r="B99" s="44" t="s">
        <v>72</v>
      </c>
      <c r="C99" s="44" t="s">
        <v>205</v>
      </c>
      <c r="D99" s="54" t="s">
        <v>319</v>
      </c>
      <c r="E99" s="59">
        <f t="shared" si="15"/>
        <v>8</v>
      </c>
      <c r="F99" s="56">
        <v>2</v>
      </c>
      <c r="G99" s="58">
        <v>0</v>
      </c>
      <c r="H99" s="59">
        <f t="shared" si="14"/>
        <v>2</v>
      </c>
      <c r="I99" s="56">
        <v>4</v>
      </c>
    </row>
    <row r="100" spans="1:9" ht="12" customHeight="1" thickBot="1" x14ac:dyDescent="0.3">
      <c r="A100" s="6">
        <v>5</v>
      </c>
      <c r="B100" s="44" t="s">
        <v>72</v>
      </c>
      <c r="C100" s="44" t="s">
        <v>205</v>
      </c>
      <c r="D100" s="54" t="s">
        <v>320</v>
      </c>
      <c r="E100" s="59">
        <f t="shared" si="15"/>
        <v>8</v>
      </c>
      <c r="F100" s="56">
        <v>2</v>
      </c>
      <c r="G100" s="58">
        <v>0</v>
      </c>
      <c r="H100" s="59">
        <f t="shared" si="14"/>
        <v>2</v>
      </c>
      <c r="I100" s="56">
        <v>4</v>
      </c>
    </row>
    <row r="101" spans="1:9" ht="12" customHeight="1" thickBot="1" x14ac:dyDescent="0.3">
      <c r="A101" s="6">
        <v>6</v>
      </c>
      <c r="B101" s="44" t="s">
        <v>72</v>
      </c>
      <c r="C101" s="45" t="s">
        <v>198</v>
      </c>
      <c r="D101" s="54" t="s">
        <v>139</v>
      </c>
      <c r="E101" s="59">
        <f t="shared" si="15"/>
        <v>8</v>
      </c>
      <c r="F101" s="55">
        <v>2</v>
      </c>
      <c r="G101" s="57">
        <v>6</v>
      </c>
      <c r="H101" s="59">
        <f t="shared" si="14"/>
        <v>5</v>
      </c>
      <c r="I101" s="55">
        <v>8</v>
      </c>
    </row>
    <row r="102" spans="1:9" ht="12" customHeight="1" thickBot="1" x14ac:dyDescent="0.3">
      <c r="A102" s="6">
        <v>7</v>
      </c>
      <c r="B102" s="44" t="s">
        <v>83</v>
      </c>
      <c r="C102" s="45" t="s">
        <v>230</v>
      </c>
      <c r="D102" s="45" t="s">
        <v>138</v>
      </c>
      <c r="E102" s="59">
        <f t="shared" si="15"/>
        <v>8</v>
      </c>
      <c r="F102" s="44">
        <v>2</v>
      </c>
      <c r="G102" s="44">
        <v>0</v>
      </c>
      <c r="H102" s="59">
        <v>2</v>
      </c>
      <c r="I102" s="56">
        <v>3</v>
      </c>
    </row>
    <row r="103" spans="1:9" ht="12" customHeight="1" x14ac:dyDescent="0.25">
      <c r="A103" s="6"/>
      <c r="B103" s="6"/>
      <c r="C103" s="7"/>
      <c r="D103" s="8" t="s">
        <v>12</v>
      </c>
      <c r="E103" s="7"/>
      <c r="F103" s="35">
        <f>SUMIFS($F95:$F102,$B95:$B102,"Eşdeğer")</f>
        <v>2</v>
      </c>
      <c r="G103" s="35">
        <f>SUMIFS($G95:$G102,$B95:$B102,"Eşdeğer")</f>
        <v>0</v>
      </c>
      <c r="H103" s="35">
        <f>SUMIFS($H95:$H102,$B95:$B102,"Eşdeğer")</f>
        <v>2</v>
      </c>
      <c r="I103" s="35">
        <f>SUMIFS($I95:$I102,$B95:$B102,"Eşdeğer")</f>
        <v>3</v>
      </c>
    </row>
    <row r="104" spans="1:9" ht="12" customHeight="1" x14ac:dyDescent="0.25">
      <c r="A104" s="6"/>
      <c r="B104" s="6"/>
      <c r="C104" s="7"/>
      <c r="D104" s="14" t="s">
        <v>15</v>
      </c>
      <c r="E104" s="7"/>
      <c r="F104" s="35">
        <f>SUMIFS($F95:$F102,$B95:$B102,"Zorunlu")</f>
        <v>12</v>
      </c>
      <c r="G104" s="35">
        <f>SUMIFS($G95:$G102,$B95:$B102,"Zorunlu")</f>
        <v>6</v>
      </c>
      <c r="H104" s="35">
        <f>SUMIFS($H95:$H102,$B95:$B102,"Zorunlu")</f>
        <v>15</v>
      </c>
      <c r="I104" s="35">
        <f>SUMIFS($I95:$I102,$B95:$B102,"Zorunlu")</f>
        <v>27</v>
      </c>
    </row>
    <row r="105" spans="1:9" ht="12" customHeight="1" x14ac:dyDescent="0.25">
      <c r="A105" s="6"/>
      <c r="B105" s="6"/>
      <c r="C105" s="7"/>
      <c r="D105" s="8" t="s">
        <v>13</v>
      </c>
      <c r="E105" s="7"/>
      <c r="F105" s="9">
        <f>F103+F104</f>
        <v>14</v>
      </c>
      <c r="G105" s="9">
        <f>G103+G104</f>
        <v>6</v>
      </c>
      <c r="H105" s="9">
        <f>H103+H104</f>
        <v>17</v>
      </c>
      <c r="I105" s="9">
        <f>I103+I104</f>
        <v>30</v>
      </c>
    </row>
    <row r="107" spans="1:9" ht="12" customHeight="1" x14ac:dyDescent="0.25">
      <c r="D107" s="34" t="s">
        <v>14</v>
      </c>
      <c r="E107" s="31"/>
      <c r="F107" s="35">
        <f>SUMIFS($F$8:$F$105,$D$8:$D$105,"YARIYIL TOPLAMI")</f>
        <v>144</v>
      </c>
      <c r="G107" s="35">
        <f>SUMIFS($G$8:$G$105,$D$8:$D$105,"YARIYIL TOPLAMI")</f>
        <v>40</v>
      </c>
      <c r="H107" s="35">
        <f>SUMIFS($H$8:$H$105,$D$8:$D$105,"YARIYIL TOPLAMI")</f>
        <v>164</v>
      </c>
      <c r="I107" s="35">
        <f>SUMIFS($I$8:$I$105,$D$8:$D$105,"YARIYIL TOPLAMI")</f>
        <v>240</v>
      </c>
    </row>
    <row r="108" spans="1:9" ht="12" customHeight="1" x14ac:dyDescent="0.25">
      <c r="D108" s="38" t="s">
        <v>19</v>
      </c>
      <c r="E108" s="30"/>
      <c r="F108" s="35">
        <f>SUMIFS($F$8:$F$105,$D$8:$D$105,"EŞDEĞER TOPLAMI")</f>
        <v>73</v>
      </c>
      <c r="G108" s="35">
        <f>SUMIFS($G$8:$G$105,$D$8:$D$105,"EŞDEĞER TOPLAMI")</f>
        <v>8</v>
      </c>
      <c r="H108" s="35">
        <f>SUMIFS($H$8:$H$105,$D$8:$D$105,"EŞDEĞER TOPLAMI")</f>
        <v>77</v>
      </c>
      <c r="I108" s="35">
        <f>SUMIFS($I$8:$I$105,$D$8:$D$105,"EŞDEĞER TOPLAMI")</f>
        <v>102</v>
      </c>
    </row>
    <row r="109" spans="1:9" ht="12" customHeight="1" x14ac:dyDescent="0.25">
      <c r="D109" s="38" t="s">
        <v>21</v>
      </c>
      <c r="E109" s="30"/>
      <c r="F109" s="35">
        <f>SUMIFS($F$8:$F$105,$D$8:$D$105,"ZORUNLU TOPLAMI")</f>
        <v>71</v>
      </c>
      <c r="G109" s="35">
        <f>SUMIFS($G$8:$G$105,$D$8:$D$105,"ZORUNLU TOPLAMI")</f>
        <v>32</v>
      </c>
      <c r="H109" s="35">
        <f>SUMIFS($H$8:$H$105,$D$8:$D$105,"ZORUNLU TOPLAMI")</f>
        <v>87</v>
      </c>
      <c r="I109" s="35">
        <f>SUMIFS($I$8:$I$105,$D$8:$D$105,"ZORUNLU TOPLAMI")</f>
        <v>138</v>
      </c>
    </row>
    <row r="110" spans="1:9" ht="12" customHeight="1" x14ac:dyDescent="0.25">
      <c r="A110" s="78"/>
      <c r="B110" s="78"/>
      <c r="C110" s="78"/>
      <c r="D110" s="78"/>
      <c r="E110" s="78"/>
      <c r="F110" s="78"/>
      <c r="G110" s="78"/>
      <c r="H110" s="78"/>
      <c r="I110" s="78"/>
    </row>
    <row r="111" spans="1:9" ht="12" customHeight="1" x14ac:dyDescent="0.25">
      <c r="A111" s="100" t="s">
        <v>321</v>
      </c>
      <c r="B111" s="101"/>
      <c r="C111" s="101"/>
      <c r="D111" s="101"/>
      <c r="E111" s="101"/>
      <c r="F111" s="101"/>
      <c r="G111" s="101"/>
      <c r="H111" s="101"/>
      <c r="I111" s="101"/>
    </row>
    <row r="112" spans="1:9" ht="12" customHeight="1" x14ac:dyDescent="0.25">
      <c r="A112" s="79"/>
      <c r="B112" s="79"/>
      <c r="C112" s="79"/>
      <c r="D112" s="79"/>
      <c r="E112" s="79"/>
      <c r="F112" s="79"/>
      <c r="G112" s="79"/>
      <c r="H112" s="79"/>
      <c r="I112" s="79"/>
    </row>
    <row r="113" spans="1:9" s="11" customFormat="1" x14ac:dyDescent="0.2">
      <c r="B113" s="2" t="s">
        <v>16</v>
      </c>
      <c r="C113" s="2"/>
      <c r="D113" s="13" t="s">
        <v>24</v>
      </c>
    </row>
    <row r="114" spans="1:9" ht="12" customHeight="1" x14ac:dyDescent="0.25">
      <c r="A114" s="64" t="s">
        <v>26</v>
      </c>
      <c r="B114" s="64" t="s">
        <v>231</v>
      </c>
      <c r="C114" s="64" t="s">
        <v>6</v>
      </c>
      <c r="D114" s="65" t="s">
        <v>0</v>
      </c>
      <c r="E114" s="64" t="s">
        <v>5</v>
      </c>
      <c r="F114" s="64" t="s">
        <v>1</v>
      </c>
      <c r="G114" s="64" t="s">
        <v>4</v>
      </c>
      <c r="H114" s="64" t="s">
        <v>2</v>
      </c>
      <c r="I114" s="64" t="s">
        <v>3</v>
      </c>
    </row>
    <row r="115" spans="1:9" ht="12" customHeight="1" x14ac:dyDescent="0.25">
      <c r="A115" s="95" t="s">
        <v>232</v>
      </c>
      <c r="B115" s="96"/>
      <c r="C115" s="96"/>
      <c r="D115" s="96"/>
      <c r="E115" s="96"/>
      <c r="F115" s="96"/>
      <c r="G115" s="96"/>
      <c r="H115" s="96"/>
      <c r="I115" s="97"/>
    </row>
    <row r="116" spans="1:9" ht="12" customHeight="1" thickBot="1" x14ac:dyDescent="0.3">
      <c r="A116" s="66"/>
      <c r="B116" s="67" t="s">
        <v>83</v>
      </c>
      <c r="C116" s="66" t="s">
        <v>233</v>
      </c>
      <c r="D116" s="68" t="s">
        <v>234</v>
      </c>
      <c r="E116" s="66"/>
      <c r="F116" s="66">
        <v>2</v>
      </c>
      <c r="G116" s="66">
        <v>0</v>
      </c>
      <c r="H116" s="66">
        <v>2</v>
      </c>
      <c r="I116" s="66">
        <v>4</v>
      </c>
    </row>
    <row r="117" spans="1:9" ht="12" customHeight="1" thickBot="1" x14ac:dyDescent="0.3">
      <c r="A117" s="66"/>
      <c r="B117" s="67" t="s">
        <v>83</v>
      </c>
      <c r="C117" s="66" t="s">
        <v>233</v>
      </c>
      <c r="D117" s="68" t="s">
        <v>235</v>
      </c>
      <c r="E117" s="66"/>
      <c r="F117" s="66">
        <v>2</v>
      </c>
      <c r="G117" s="66">
        <v>0</v>
      </c>
      <c r="H117" s="66">
        <v>2</v>
      </c>
      <c r="I117" s="66">
        <v>4</v>
      </c>
    </row>
    <row r="118" spans="1:9" ht="12" customHeight="1" thickBot="1" x14ac:dyDescent="0.3">
      <c r="A118" s="66"/>
      <c r="B118" s="67" t="s">
        <v>83</v>
      </c>
      <c r="C118" s="66" t="s">
        <v>233</v>
      </c>
      <c r="D118" s="68" t="s">
        <v>236</v>
      </c>
      <c r="E118" s="66"/>
      <c r="F118" s="66">
        <v>2</v>
      </c>
      <c r="G118" s="66">
        <v>0</v>
      </c>
      <c r="H118" s="66">
        <v>2</v>
      </c>
      <c r="I118" s="66">
        <v>4</v>
      </c>
    </row>
    <row r="119" spans="1:9" ht="12" customHeight="1" thickBot="1" x14ac:dyDescent="0.3">
      <c r="A119" s="66"/>
      <c r="B119" s="67" t="s">
        <v>83</v>
      </c>
      <c r="C119" s="66" t="s">
        <v>233</v>
      </c>
      <c r="D119" s="68" t="s">
        <v>237</v>
      </c>
      <c r="E119" s="66"/>
      <c r="F119" s="66">
        <v>2</v>
      </c>
      <c r="G119" s="66">
        <v>0</v>
      </c>
      <c r="H119" s="66">
        <v>2</v>
      </c>
      <c r="I119" s="66">
        <v>4</v>
      </c>
    </row>
    <row r="120" spans="1:9" ht="12" customHeight="1" thickBot="1" x14ac:dyDescent="0.3">
      <c r="A120" s="69"/>
      <c r="B120" s="67" t="s">
        <v>83</v>
      </c>
      <c r="C120" s="69" t="s">
        <v>233</v>
      </c>
      <c r="D120" s="68" t="s">
        <v>238</v>
      </c>
      <c r="E120" s="69"/>
      <c r="F120" s="69">
        <v>2</v>
      </c>
      <c r="G120" s="69">
        <v>0</v>
      </c>
      <c r="H120" s="69">
        <v>2</v>
      </c>
      <c r="I120" s="66">
        <v>4</v>
      </c>
    </row>
    <row r="121" spans="1:9" ht="12" customHeight="1" thickBot="1" x14ac:dyDescent="0.3">
      <c r="A121" s="69"/>
      <c r="B121" s="67" t="s">
        <v>83</v>
      </c>
      <c r="C121" s="69" t="s">
        <v>233</v>
      </c>
      <c r="D121" s="68" t="s">
        <v>239</v>
      </c>
      <c r="E121" s="69"/>
      <c r="F121" s="69">
        <v>2</v>
      </c>
      <c r="G121" s="69">
        <v>0</v>
      </c>
      <c r="H121" s="69">
        <v>2</v>
      </c>
      <c r="I121" s="66">
        <v>4</v>
      </c>
    </row>
    <row r="122" spans="1:9" ht="12" customHeight="1" thickBot="1" x14ac:dyDescent="0.3">
      <c r="A122" s="69"/>
      <c r="B122" s="67" t="s">
        <v>83</v>
      </c>
      <c r="C122" s="69" t="s">
        <v>233</v>
      </c>
      <c r="D122" s="68" t="s">
        <v>240</v>
      </c>
      <c r="E122" s="69"/>
      <c r="F122" s="69">
        <v>2</v>
      </c>
      <c r="G122" s="69">
        <v>0</v>
      </c>
      <c r="H122" s="69">
        <v>2</v>
      </c>
      <c r="I122" s="66">
        <v>4</v>
      </c>
    </row>
    <row r="123" spans="1:9" ht="12" customHeight="1" thickBot="1" x14ac:dyDescent="0.3">
      <c r="A123" s="69"/>
      <c r="B123" s="67" t="s">
        <v>83</v>
      </c>
      <c r="C123" s="69" t="s">
        <v>233</v>
      </c>
      <c r="D123" s="68" t="s">
        <v>241</v>
      </c>
      <c r="E123" s="69"/>
      <c r="F123" s="69">
        <v>2</v>
      </c>
      <c r="G123" s="69">
        <v>0</v>
      </c>
      <c r="H123" s="69">
        <v>2</v>
      </c>
      <c r="I123" s="66">
        <v>4</v>
      </c>
    </row>
    <row r="124" spans="1:9" ht="12" customHeight="1" thickBot="1" x14ac:dyDescent="0.3">
      <c r="A124" s="69"/>
      <c r="B124" s="67" t="s">
        <v>83</v>
      </c>
      <c r="C124" s="69" t="s">
        <v>233</v>
      </c>
      <c r="D124" s="68" t="s">
        <v>242</v>
      </c>
      <c r="E124" s="69"/>
      <c r="F124" s="69">
        <v>2</v>
      </c>
      <c r="G124" s="69">
        <v>0</v>
      </c>
      <c r="H124" s="69">
        <v>2</v>
      </c>
      <c r="I124" s="66">
        <v>4</v>
      </c>
    </row>
    <row r="125" spans="1:9" ht="12" customHeight="1" thickBot="1" x14ac:dyDescent="0.3">
      <c r="A125" s="69"/>
      <c r="B125" s="67" t="s">
        <v>83</v>
      </c>
      <c r="C125" s="69" t="s">
        <v>233</v>
      </c>
      <c r="D125" s="68" t="s">
        <v>243</v>
      </c>
      <c r="E125" s="69"/>
      <c r="F125" s="69">
        <v>2</v>
      </c>
      <c r="G125" s="69">
        <v>0</v>
      </c>
      <c r="H125" s="69">
        <v>2</v>
      </c>
      <c r="I125" s="66">
        <v>4</v>
      </c>
    </row>
    <row r="126" spans="1:9" ht="12" customHeight="1" thickBot="1" x14ac:dyDescent="0.3">
      <c r="A126" s="69"/>
      <c r="B126" s="67" t="s">
        <v>83</v>
      </c>
      <c r="C126" s="69" t="s">
        <v>233</v>
      </c>
      <c r="D126" s="68" t="s">
        <v>244</v>
      </c>
      <c r="E126" s="69"/>
      <c r="F126" s="69">
        <v>2</v>
      </c>
      <c r="G126" s="69">
        <v>0</v>
      </c>
      <c r="H126" s="69">
        <v>2</v>
      </c>
      <c r="I126" s="66">
        <v>4</v>
      </c>
    </row>
    <row r="127" spans="1:9" ht="12" customHeight="1" thickBot="1" x14ac:dyDescent="0.3">
      <c r="A127" s="69"/>
      <c r="B127" s="67" t="s">
        <v>83</v>
      </c>
      <c r="C127" s="69" t="s">
        <v>233</v>
      </c>
      <c r="D127" s="68" t="s">
        <v>245</v>
      </c>
      <c r="E127" s="69"/>
      <c r="F127" s="69">
        <v>2</v>
      </c>
      <c r="G127" s="69">
        <v>0</v>
      </c>
      <c r="H127" s="69">
        <v>2</v>
      </c>
      <c r="I127" s="66">
        <v>4</v>
      </c>
    </row>
    <row r="128" spans="1:9" ht="12" customHeight="1" thickBot="1" x14ac:dyDescent="0.3">
      <c r="A128" s="69"/>
      <c r="B128" s="67" t="s">
        <v>83</v>
      </c>
      <c r="C128" s="69" t="s">
        <v>233</v>
      </c>
      <c r="D128" s="68" t="s">
        <v>246</v>
      </c>
      <c r="E128" s="69"/>
      <c r="F128" s="69">
        <v>2</v>
      </c>
      <c r="G128" s="69">
        <v>0</v>
      </c>
      <c r="H128" s="69">
        <v>2</v>
      </c>
      <c r="I128" s="66">
        <v>4</v>
      </c>
    </row>
    <row r="129" spans="1:9" ht="12" customHeight="1" thickBot="1" x14ac:dyDescent="0.3">
      <c r="A129" s="69"/>
      <c r="B129" s="67" t="s">
        <v>83</v>
      </c>
      <c r="C129" s="69" t="s">
        <v>233</v>
      </c>
      <c r="D129" s="68" t="s">
        <v>247</v>
      </c>
      <c r="E129" s="69"/>
      <c r="F129" s="69">
        <v>2</v>
      </c>
      <c r="G129" s="69">
        <v>0</v>
      </c>
      <c r="H129" s="69">
        <v>2</v>
      </c>
      <c r="I129" s="66">
        <v>4</v>
      </c>
    </row>
    <row r="130" spans="1:9" ht="12" customHeight="1" thickBot="1" x14ac:dyDescent="0.3">
      <c r="A130" s="69"/>
      <c r="B130" s="67" t="s">
        <v>83</v>
      </c>
      <c r="C130" s="69" t="s">
        <v>233</v>
      </c>
      <c r="D130" s="68" t="s">
        <v>248</v>
      </c>
      <c r="E130" s="69"/>
      <c r="F130" s="69">
        <v>2</v>
      </c>
      <c r="G130" s="69">
        <v>0</v>
      </c>
      <c r="H130" s="69">
        <v>2</v>
      </c>
      <c r="I130" s="66">
        <v>4</v>
      </c>
    </row>
    <row r="131" spans="1:9" ht="12" customHeight="1" thickBot="1" x14ac:dyDescent="0.3">
      <c r="A131" s="69"/>
      <c r="B131" s="67" t="s">
        <v>83</v>
      </c>
      <c r="C131" s="69" t="s">
        <v>233</v>
      </c>
      <c r="D131" s="68" t="s">
        <v>249</v>
      </c>
      <c r="E131" s="69"/>
      <c r="F131" s="69">
        <v>2</v>
      </c>
      <c r="G131" s="69">
        <v>0</v>
      </c>
      <c r="H131" s="69">
        <v>2</v>
      </c>
      <c r="I131" s="66">
        <v>4</v>
      </c>
    </row>
    <row r="132" spans="1:9" ht="12" customHeight="1" thickBot="1" x14ac:dyDescent="0.3">
      <c r="A132" s="69"/>
      <c r="B132" s="67" t="s">
        <v>83</v>
      </c>
      <c r="C132" s="69" t="s">
        <v>233</v>
      </c>
      <c r="D132" s="68" t="s">
        <v>250</v>
      </c>
      <c r="E132" s="69"/>
      <c r="F132" s="69">
        <v>2</v>
      </c>
      <c r="G132" s="69">
        <v>0</v>
      </c>
      <c r="H132" s="69">
        <v>2</v>
      </c>
      <c r="I132" s="66">
        <v>4</v>
      </c>
    </row>
    <row r="133" spans="1:9" ht="12" customHeight="1" thickBot="1" x14ac:dyDescent="0.3">
      <c r="A133" s="69"/>
      <c r="B133" s="67" t="s">
        <v>83</v>
      </c>
      <c r="C133" s="69" t="s">
        <v>233</v>
      </c>
      <c r="D133" s="68" t="s">
        <v>251</v>
      </c>
      <c r="E133" s="69"/>
      <c r="F133" s="69">
        <v>2</v>
      </c>
      <c r="G133" s="69">
        <v>0</v>
      </c>
      <c r="H133" s="69">
        <v>2</v>
      </c>
      <c r="I133" s="66">
        <v>4</v>
      </c>
    </row>
    <row r="134" spans="1:9" ht="12" customHeight="1" thickBot="1" x14ac:dyDescent="0.3">
      <c r="A134" s="69"/>
      <c r="B134" s="67" t="s">
        <v>83</v>
      </c>
      <c r="C134" s="69" t="s">
        <v>233</v>
      </c>
      <c r="D134" s="68" t="s">
        <v>252</v>
      </c>
      <c r="E134" s="69"/>
      <c r="F134" s="69">
        <v>2</v>
      </c>
      <c r="G134" s="69">
        <v>0</v>
      </c>
      <c r="H134" s="69">
        <v>2</v>
      </c>
      <c r="I134" s="66">
        <v>4</v>
      </c>
    </row>
    <row r="135" spans="1:9" ht="12" customHeight="1" thickBot="1" x14ac:dyDescent="0.3">
      <c r="A135" s="69"/>
      <c r="B135" s="67" t="s">
        <v>83</v>
      </c>
      <c r="C135" s="69" t="s">
        <v>233</v>
      </c>
      <c r="D135" s="68" t="s">
        <v>253</v>
      </c>
      <c r="E135" s="69"/>
      <c r="F135" s="69">
        <v>2</v>
      </c>
      <c r="G135" s="69">
        <v>0</v>
      </c>
      <c r="H135" s="69">
        <v>2</v>
      </c>
      <c r="I135" s="66">
        <v>4</v>
      </c>
    </row>
    <row r="136" spans="1:9" ht="12" customHeight="1" thickBot="1" x14ac:dyDescent="0.3">
      <c r="A136" s="69"/>
      <c r="B136" s="67" t="s">
        <v>83</v>
      </c>
      <c r="C136" s="69" t="s">
        <v>233</v>
      </c>
      <c r="D136" s="68" t="s">
        <v>254</v>
      </c>
      <c r="E136" s="69"/>
      <c r="F136" s="69">
        <v>2</v>
      </c>
      <c r="G136" s="69">
        <v>0</v>
      </c>
      <c r="H136" s="69">
        <v>2</v>
      </c>
      <c r="I136" s="66">
        <v>4</v>
      </c>
    </row>
    <row r="137" spans="1:9" ht="12" customHeight="1" thickBot="1" x14ac:dyDescent="0.3">
      <c r="A137" s="69"/>
      <c r="B137" s="67" t="s">
        <v>83</v>
      </c>
      <c r="C137" s="69" t="s">
        <v>233</v>
      </c>
      <c r="D137" s="68" t="s">
        <v>255</v>
      </c>
      <c r="E137" s="69"/>
      <c r="F137" s="69">
        <v>2</v>
      </c>
      <c r="G137" s="69">
        <v>0</v>
      </c>
      <c r="H137" s="69">
        <v>2</v>
      </c>
      <c r="I137" s="66">
        <v>4</v>
      </c>
    </row>
    <row r="138" spans="1:9" ht="12" customHeight="1" thickBot="1" x14ac:dyDescent="0.3">
      <c r="A138" s="69"/>
      <c r="B138" s="67" t="s">
        <v>83</v>
      </c>
      <c r="C138" s="69" t="s">
        <v>233</v>
      </c>
      <c r="D138" s="68" t="s">
        <v>256</v>
      </c>
      <c r="E138" s="69"/>
      <c r="F138" s="69">
        <v>2</v>
      </c>
      <c r="G138" s="69">
        <v>0</v>
      </c>
      <c r="H138" s="69">
        <v>2</v>
      </c>
      <c r="I138" s="66">
        <v>4</v>
      </c>
    </row>
    <row r="139" spans="1:9" ht="12" customHeight="1" thickBot="1" x14ac:dyDescent="0.3">
      <c r="A139" s="69"/>
      <c r="B139" s="67" t="s">
        <v>83</v>
      </c>
      <c r="C139" s="69" t="s">
        <v>233</v>
      </c>
      <c r="D139" s="70" t="s">
        <v>257</v>
      </c>
      <c r="E139" s="69"/>
      <c r="F139" s="69">
        <v>2</v>
      </c>
      <c r="G139" s="69">
        <v>0</v>
      </c>
      <c r="H139" s="69">
        <v>2</v>
      </c>
      <c r="I139" s="66">
        <v>4</v>
      </c>
    </row>
    <row r="140" spans="1:9" ht="12" customHeight="1" thickBot="1" x14ac:dyDescent="0.3">
      <c r="A140" s="69"/>
      <c r="B140" s="67" t="s">
        <v>83</v>
      </c>
      <c r="C140" s="69" t="s">
        <v>233</v>
      </c>
      <c r="D140" s="70" t="s">
        <v>258</v>
      </c>
      <c r="E140" s="69"/>
      <c r="F140" s="69">
        <v>2</v>
      </c>
      <c r="G140" s="69">
        <v>0</v>
      </c>
      <c r="H140" s="69">
        <v>2</v>
      </c>
      <c r="I140" s="66">
        <v>4</v>
      </c>
    </row>
    <row r="141" spans="1:9" ht="12" customHeight="1" thickBot="1" x14ac:dyDescent="0.3">
      <c r="A141" s="69"/>
      <c r="B141" s="67" t="s">
        <v>83</v>
      </c>
      <c r="C141" s="69" t="s">
        <v>233</v>
      </c>
      <c r="D141" s="70" t="s">
        <v>259</v>
      </c>
      <c r="E141" s="69"/>
      <c r="F141" s="69">
        <v>2</v>
      </c>
      <c r="G141" s="69">
        <v>0</v>
      </c>
      <c r="H141" s="69">
        <v>2</v>
      </c>
      <c r="I141" s="66">
        <v>4</v>
      </c>
    </row>
    <row r="142" spans="1:9" ht="12" customHeight="1" thickBot="1" x14ac:dyDescent="0.3">
      <c r="A142" s="69"/>
      <c r="B142" s="67" t="s">
        <v>83</v>
      </c>
      <c r="C142" s="69" t="s">
        <v>233</v>
      </c>
      <c r="D142" s="70" t="s">
        <v>260</v>
      </c>
      <c r="E142" s="69"/>
      <c r="F142" s="69">
        <v>2</v>
      </c>
      <c r="G142" s="69">
        <v>0</v>
      </c>
      <c r="H142" s="69">
        <v>2</v>
      </c>
      <c r="I142" s="66">
        <v>4</v>
      </c>
    </row>
    <row r="143" spans="1:9" ht="12" customHeight="1" thickBot="1" x14ac:dyDescent="0.3">
      <c r="A143" s="69"/>
      <c r="B143" s="67" t="s">
        <v>83</v>
      </c>
      <c r="C143" s="69" t="s">
        <v>233</v>
      </c>
      <c r="D143" s="70" t="s">
        <v>261</v>
      </c>
      <c r="E143" s="69"/>
      <c r="F143" s="69">
        <v>2</v>
      </c>
      <c r="G143" s="69">
        <v>0</v>
      </c>
      <c r="H143" s="69">
        <v>2</v>
      </c>
      <c r="I143" s="66">
        <v>4</v>
      </c>
    </row>
    <row r="144" spans="1:9" ht="12" customHeight="1" x14ac:dyDescent="0.25">
      <c r="A144" s="98" t="s">
        <v>262</v>
      </c>
      <c r="B144" s="98"/>
      <c r="C144" s="98"/>
      <c r="D144" s="98"/>
      <c r="E144" s="98"/>
      <c r="F144" s="98"/>
      <c r="G144" s="98"/>
      <c r="H144" s="98"/>
      <c r="I144" s="98"/>
    </row>
    <row r="145" spans="1:9" ht="12" customHeight="1" thickBot="1" x14ac:dyDescent="0.3">
      <c r="A145" s="71"/>
      <c r="B145" s="67" t="s">
        <v>83</v>
      </c>
      <c r="C145" s="71" t="s">
        <v>263</v>
      </c>
      <c r="D145" s="72" t="s">
        <v>264</v>
      </c>
      <c r="E145" s="71"/>
      <c r="F145" s="71">
        <v>2</v>
      </c>
      <c r="G145" s="71">
        <v>0</v>
      </c>
      <c r="H145" s="71">
        <v>2</v>
      </c>
      <c r="I145" s="71">
        <v>3</v>
      </c>
    </row>
    <row r="146" spans="1:9" ht="12" customHeight="1" thickBot="1" x14ac:dyDescent="0.3">
      <c r="A146" s="71"/>
      <c r="B146" s="67" t="s">
        <v>83</v>
      </c>
      <c r="C146" s="71" t="s">
        <v>263</v>
      </c>
      <c r="D146" s="72" t="s">
        <v>265</v>
      </c>
      <c r="E146" s="71"/>
      <c r="F146" s="71">
        <v>2</v>
      </c>
      <c r="G146" s="71">
        <v>0</v>
      </c>
      <c r="H146" s="71">
        <v>2</v>
      </c>
      <c r="I146" s="71">
        <v>3</v>
      </c>
    </row>
    <row r="147" spans="1:9" ht="12" customHeight="1" thickBot="1" x14ac:dyDescent="0.3">
      <c r="A147" s="71"/>
      <c r="B147" s="67" t="s">
        <v>83</v>
      </c>
      <c r="C147" s="71" t="s">
        <v>263</v>
      </c>
      <c r="D147" s="72" t="s">
        <v>266</v>
      </c>
      <c r="E147" s="71"/>
      <c r="F147" s="71">
        <v>2</v>
      </c>
      <c r="G147" s="71">
        <v>0</v>
      </c>
      <c r="H147" s="71">
        <v>2</v>
      </c>
      <c r="I147" s="71">
        <v>3</v>
      </c>
    </row>
    <row r="148" spans="1:9" ht="12" customHeight="1" thickBot="1" x14ac:dyDescent="0.3">
      <c r="A148" s="71"/>
      <c r="B148" s="67" t="s">
        <v>83</v>
      </c>
      <c r="C148" s="71" t="s">
        <v>263</v>
      </c>
      <c r="D148" s="72" t="s">
        <v>267</v>
      </c>
      <c r="E148" s="71"/>
      <c r="F148" s="71">
        <v>2</v>
      </c>
      <c r="G148" s="71">
        <v>0</v>
      </c>
      <c r="H148" s="71">
        <v>2</v>
      </c>
      <c r="I148" s="71">
        <v>3</v>
      </c>
    </row>
    <row r="149" spans="1:9" ht="12" customHeight="1" thickBot="1" x14ac:dyDescent="0.3">
      <c r="A149" s="71"/>
      <c r="B149" s="67" t="s">
        <v>83</v>
      </c>
      <c r="C149" s="71" t="s">
        <v>263</v>
      </c>
      <c r="D149" s="72" t="s">
        <v>268</v>
      </c>
      <c r="E149" s="71"/>
      <c r="F149" s="71">
        <v>2</v>
      </c>
      <c r="G149" s="71">
        <v>0</v>
      </c>
      <c r="H149" s="71">
        <v>2</v>
      </c>
      <c r="I149" s="71">
        <v>3</v>
      </c>
    </row>
    <row r="150" spans="1:9" ht="12" customHeight="1" thickBot="1" x14ac:dyDescent="0.3">
      <c r="A150" s="71"/>
      <c r="B150" s="67" t="s">
        <v>83</v>
      </c>
      <c r="C150" s="71" t="s">
        <v>263</v>
      </c>
      <c r="D150" s="72" t="s">
        <v>269</v>
      </c>
      <c r="E150" s="71"/>
      <c r="F150" s="71">
        <v>2</v>
      </c>
      <c r="G150" s="71">
        <v>0</v>
      </c>
      <c r="H150" s="71">
        <v>2</v>
      </c>
      <c r="I150" s="71">
        <v>3</v>
      </c>
    </row>
    <row r="151" spans="1:9" ht="12" customHeight="1" thickBot="1" x14ac:dyDescent="0.3">
      <c r="A151" s="71"/>
      <c r="B151" s="67" t="s">
        <v>83</v>
      </c>
      <c r="C151" s="71" t="s">
        <v>263</v>
      </c>
      <c r="D151" s="72" t="s">
        <v>270</v>
      </c>
      <c r="E151" s="71"/>
      <c r="F151" s="71">
        <v>2</v>
      </c>
      <c r="G151" s="71">
        <v>0</v>
      </c>
      <c r="H151" s="71">
        <v>2</v>
      </c>
      <c r="I151" s="71">
        <v>3</v>
      </c>
    </row>
    <row r="152" spans="1:9" ht="12" customHeight="1" thickBot="1" x14ac:dyDescent="0.3">
      <c r="A152" s="71"/>
      <c r="B152" s="67" t="s">
        <v>83</v>
      </c>
      <c r="C152" s="71" t="s">
        <v>263</v>
      </c>
      <c r="D152" s="72" t="s">
        <v>271</v>
      </c>
      <c r="E152" s="71"/>
      <c r="F152" s="71">
        <v>2</v>
      </c>
      <c r="G152" s="71">
        <v>0</v>
      </c>
      <c r="H152" s="71">
        <v>2</v>
      </c>
      <c r="I152" s="71">
        <v>3</v>
      </c>
    </row>
    <row r="153" spans="1:9" ht="12" customHeight="1" thickBot="1" x14ac:dyDescent="0.3">
      <c r="A153" s="71"/>
      <c r="B153" s="67" t="s">
        <v>83</v>
      </c>
      <c r="C153" s="71" t="s">
        <v>263</v>
      </c>
      <c r="D153" s="72" t="s">
        <v>272</v>
      </c>
      <c r="E153" s="71"/>
      <c r="F153" s="71">
        <v>2</v>
      </c>
      <c r="G153" s="71">
        <v>0</v>
      </c>
      <c r="H153" s="71">
        <v>2</v>
      </c>
      <c r="I153" s="71">
        <v>3</v>
      </c>
    </row>
    <row r="154" spans="1:9" ht="12" customHeight="1" thickBot="1" x14ac:dyDescent="0.3">
      <c r="A154" s="71"/>
      <c r="B154" s="67" t="s">
        <v>83</v>
      </c>
      <c r="C154" s="71" t="s">
        <v>263</v>
      </c>
      <c r="D154" s="72" t="s">
        <v>273</v>
      </c>
      <c r="E154" s="71"/>
      <c r="F154" s="71">
        <v>2</v>
      </c>
      <c r="G154" s="71">
        <v>0</v>
      </c>
      <c r="H154" s="71">
        <v>2</v>
      </c>
      <c r="I154" s="71">
        <v>3</v>
      </c>
    </row>
    <row r="155" spans="1:9" ht="12" customHeight="1" thickBot="1" x14ac:dyDescent="0.3">
      <c r="A155" s="71"/>
      <c r="B155" s="67" t="s">
        <v>83</v>
      </c>
      <c r="C155" s="71" t="s">
        <v>263</v>
      </c>
      <c r="D155" s="72" t="s">
        <v>274</v>
      </c>
      <c r="E155" s="71"/>
      <c r="F155" s="71">
        <v>2</v>
      </c>
      <c r="G155" s="71">
        <v>0</v>
      </c>
      <c r="H155" s="71">
        <v>2</v>
      </c>
      <c r="I155" s="71">
        <v>3</v>
      </c>
    </row>
    <row r="156" spans="1:9" ht="12" customHeight="1" thickBot="1" x14ac:dyDescent="0.3">
      <c r="A156" s="71"/>
      <c r="B156" s="67" t="s">
        <v>83</v>
      </c>
      <c r="C156" s="71" t="s">
        <v>263</v>
      </c>
      <c r="D156" s="73" t="s">
        <v>275</v>
      </c>
      <c r="E156" s="71"/>
      <c r="F156" s="71">
        <v>2</v>
      </c>
      <c r="G156" s="71">
        <v>0</v>
      </c>
      <c r="H156" s="71">
        <v>2</v>
      </c>
      <c r="I156" s="71">
        <v>3</v>
      </c>
    </row>
    <row r="157" spans="1:9" ht="12" customHeight="1" thickBot="1" x14ac:dyDescent="0.3">
      <c r="A157" s="71"/>
      <c r="B157" s="67" t="s">
        <v>83</v>
      </c>
      <c r="C157" s="71" t="s">
        <v>263</v>
      </c>
      <c r="D157" s="73" t="s">
        <v>276</v>
      </c>
      <c r="E157" s="71"/>
      <c r="F157" s="71">
        <v>2</v>
      </c>
      <c r="G157" s="71">
        <v>0</v>
      </c>
      <c r="H157" s="71">
        <v>2</v>
      </c>
      <c r="I157" s="71">
        <v>3</v>
      </c>
    </row>
    <row r="158" spans="1:9" ht="12" customHeight="1" thickBot="1" x14ac:dyDescent="0.3">
      <c r="A158" s="71"/>
      <c r="B158" s="67" t="s">
        <v>83</v>
      </c>
      <c r="C158" s="71" t="s">
        <v>263</v>
      </c>
      <c r="D158" s="73" t="s">
        <v>277</v>
      </c>
      <c r="E158" s="71"/>
      <c r="F158" s="71">
        <v>2</v>
      </c>
      <c r="G158" s="71">
        <v>0</v>
      </c>
      <c r="H158" s="71">
        <v>2</v>
      </c>
      <c r="I158" s="71">
        <v>3</v>
      </c>
    </row>
    <row r="159" spans="1:9" ht="12" customHeight="1" thickBot="1" x14ac:dyDescent="0.3">
      <c r="A159" s="71"/>
      <c r="B159" s="67" t="s">
        <v>83</v>
      </c>
      <c r="C159" s="71" t="s">
        <v>263</v>
      </c>
      <c r="D159" s="73" t="s">
        <v>278</v>
      </c>
      <c r="E159" s="71"/>
      <c r="F159" s="71">
        <v>2</v>
      </c>
      <c r="G159" s="71">
        <v>0</v>
      </c>
      <c r="H159" s="71">
        <v>2</v>
      </c>
      <c r="I159" s="71">
        <v>3</v>
      </c>
    </row>
    <row r="160" spans="1:9" ht="12" customHeight="1" thickBot="1" x14ac:dyDescent="0.3">
      <c r="A160" s="71"/>
      <c r="B160" s="67" t="s">
        <v>83</v>
      </c>
      <c r="C160" s="71" t="s">
        <v>263</v>
      </c>
      <c r="D160" s="73" t="s">
        <v>279</v>
      </c>
      <c r="E160" s="71"/>
      <c r="F160" s="71">
        <v>2</v>
      </c>
      <c r="G160" s="71">
        <v>0</v>
      </c>
      <c r="H160" s="71">
        <v>2</v>
      </c>
      <c r="I160" s="71">
        <v>3</v>
      </c>
    </row>
    <row r="161" spans="1:9" ht="12" customHeight="1" thickBot="1" x14ac:dyDescent="0.3">
      <c r="A161" s="71"/>
      <c r="B161" s="67" t="s">
        <v>83</v>
      </c>
      <c r="C161" s="71" t="s">
        <v>263</v>
      </c>
      <c r="D161" s="73" t="s">
        <v>280</v>
      </c>
      <c r="E161" s="71"/>
      <c r="F161" s="71">
        <v>2</v>
      </c>
      <c r="G161" s="71">
        <v>0</v>
      </c>
      <c r="H161" s="71">
        <v>2</v>
      </c>
      <c r="I161" s="71">
        <v>3</v>
      </c>
    </row>
    <row r="162" spans="1:9" ht="12" customHeight="1" thickBot="1" x14ac:dyDescent="0.3">
      <c r="A162" s="71"/>
      <c r="B162" s="67" t="s">
        <v>83</v>
      </c>
      <c r="C162" s="71" t="s">
        <v>263</v>
      </c>
      <c r="D162" s="73" t="s">
        <v>281</v>
      </c>
      <c r="E162" s="71"/>
      <c r="F162" s="71">
        <v>2</v>
      </c>
      <c r="G162" s="71">
        <v>0</v>
      </c>
      <c r="H162" s="71">
        <v>2</v>
      </c>
      <c r="I162" s="71">
        <v>3</v>
      </c>
    </row>
    <row r="163" spans="1:9" ht="12" customHeight="1" thickBot="1" x14ac:dyDescent="0.3">
      <c r="A163" s="71"/>
      <c r="B163" s="67" t="s">
        <v>83</v>
      </c>
      <c r="C163" s="71" t="s">
        <v>263</v>
      </c>
      <c r="D163" s="73" t="s">
        <v>282</v>
      </c>
      <c r="E163" s="71"/>
      <c r="F163" s="71">
        <v>2</v>
      </c>
      <c r="G163" s="71">
        <v>0</v>
      </c>
      <c r="H163" s="71">
        <v>2</v>
      </c>
      <c r="I163" s="71">
        <v>3</v>
      </c>
    </row>
    <row r="164" spans="1:9" ht="12" customHeight="1" thickBot="1" x14ac:dyDescent="0.3">
      <c r="A164" s="71"/>
      <c r="B164" s="67" t="s">
        <v>83</v>
      </c>
      <c r="C164" s="71" t="s">
        <v>263</v>
      </c>
      <c r="D164" s="73" t="s">
        <v>283</v>
      </c>
      <c r="E164" s="71"/>
      <c r="F164" s="71">
        <v>2</v>
      </c>
      <c r="G164" s="71">
        <v>0</v>
      </c>
      <c r="H164" s="71">
        <v>2</v>
      </c>
      <c r="I164" s="71">
        <v>3</v>
      </c>
    </row>
    <row r="165" spans="1:9" ht="12" customHeight="1" thickBot="1" x14ac:dyDescent="0.3">
      <c r="A165" s="71"/>
      <c r="B165" s="67" t="s">
        <v>83</v>
      </c>
      <c r="C165" s="71" t="s">
        <v>263</v>
      </c>
      <c r="D165" s="72" t="s">
        <v>284</v>
      </c>
      <c r="E165" s="71"/>
      <c r="F165" s="71">
        <v>2</v>
      </c>
      <c r="G165" s="71">
        <v>0</v>
      </c>
      <c r="H165" s="71">
        <v>2</v>
      </c>
      <c r="I165" s="71">
        <v>3</v>
      </c>
    </row>
    <row r="166" spans="1:9" ht="12" customHeight="1" thickBot="1" x14ac:dyDescent="0.3">
      <c r="A166" s="71"/>
      <c r="B166" s="67" t="s">
        <v>83</v>
      </c>
      <c r="C166" s="71" t="s">
        <v>263</v>
      </c>
      <c r="D166" s="72" t="s">
        <v>285</v>
      </c>
      <c r="E166" s="71"/>
      <c r="F166" s="71">
        <v>2</v>
      </c>
      <c r="G166" s="71">
        <v>0</v>
      </c>
      <c r="H166" s="71">
        <v>2</v>
      </c>
      <c r="I166" s="71">
        <v>3</v>
      </c>
    </row>
    <row r="167" spans="1:9" ht="12" customHeight="1" thickBot="1" x14ac:dyDescent="0.3">
      <c r="A167" s="71"/>
      <c r="B167" s="67" t="s">
        <v>83</v>
      </c>
      <c r="C167" s="71" t="s">
        <v>263</v>
      </c>
      <c r="D167" s="72" t="s">
        <v>286</v>
      </c>
      <c r="E167" s="71"/>
      <c r="F167" s="71">
        <v>2</v>
      </c>
      <c r="G167" s="71">
        <v>0</v>
      </c>
      <c r="H167" s="71">
        <v>2</v>
      </c>
      <c r="I167" s="71">
        <v>3</v>
      </c>
    </row>
    <row r="168" spans="1:9" ht="12" customHeight="1" thickBot="1" x14ac:dyDescent="0.3">
      <c r="A168" s="71"/>
      <c r="B168" s="67" t="s">
        <v>83</v>
      </c>
      <c r="C168" s="71" t="s">
        <v>263</v>
      </c>
      <c r="D168" s="72" t="s">
        <v>287</v>
      </c>
      <c r="E168" s="71"/>
      <c r="F168" s="71">
        <v>2</v>
      </c>
      <c r="G168" s="71">
        <v>0</v>
      </c>
      <c r="H168" s="71">
        <v>2</v>
      </c>
      <c r="I168" s="71">
        <v>3</v>
      </c>
    </row>
    <row r="169" spans="1:9" ht="12" customHeight="1" thickBot="1" x14ac:dyDescent="0.3">
      <c r="A169" s="71"/>
      <c r="B169" s="67" t="s">
        <v>83</v>
      </c>
      <c r="C169" s="71" t="s">
        <v>263</v>
      </c>
      <c r="D169" s="72" t="s">
        <v>288</v>
      </c>
      <c r="E169" s="71"/>
      <c r="F169" s="71">
        <v>2</v>
      </c>
      <c r="G169" s="71">
        <v>0</v>
      </c>
      <c r="H169" s="71">
        <v>2</v>
      </c>
      <c r="I169" s="71">
        <v>3</v>
      </c>
    </row>
    <row r="170" spans="1:9" ht="12" customHeight="1" thickBot="1" x14ac:dyDescent="0.3">
      <c r="A170" s="71"/>
      <c r="B170" s="67" t="s">
        <v>83</v>
      </c>
      <c r="C170" s="71" t="s">
        <v>263</v>
      </c>
      <c r="D170" s="72" t="s">
        <v>289</v>
      </c>
      <c r="E170" s="71"/>
      <c r="F170" s="71">
        <v>2</v>
      </c>
      <c r="G170" s="71">
        <v>0</v>
      </c>
      <c r="H170" s="71">
        <v>2</v>
      </c>
      <c r="I170" s="71">
        <v>3</v>
      </c>
    </row>
    <row r="171" spans="1:9" ht="12" customHeight="1" thickBot="1" x14ac:dyDescent="0.3">
      <c r="A171" s="71"/>
      <c r="B171" s="67" t="s">
        <v>83</v>
      </c>
      <c r="C171" s="71" t="s">
        <v>263</v>
      </c>
      <c r="D171" s="72" t="s">
        <v>290</v>
      </c>
      <c r="E171" s="71"/>
      <c r="F171" s="71">
        <v>2</v>
      </c>
      <c r="G171" s="71">
        <v>0</v>
      </c>
      <c r="H171" s="71">
        <v>2</v>
      </c>
      <c r="I171" s="71">
        <v>3</v>
      </c>
    </row>
    <row r="172" spans="1:9" ht="12" customHeight="1" thickBot="1" x14ac:dyDescent="0.3">
      <c r="A172" s="71"/>
      <c r="B172" s="67" t="s">
        <v>83</v>
      </c>
      <c r="C172" s="71" t="s">
        <v>263</v>
      </c>
      <c r="D172" s="72" t="s">
        <v>291</v>
      </c>
      <c r="E172" s="71"/>
      <c r="F172" s="71">
        <v>2</v>
      </c>
      <c r="G172" s="71">
        <v>0</v>
      </c>
      <c r="H172" s="71">
        <v>2</v>
      </c>
      <c r="I172" s="71">
        <v>3</v>
      </c>
    </row>
    <row r="173" spans="1:9" ht="12" customHeight="1" thickBot="1" x14ac:dyDescent="0.3">
      <c r="A173" s="71"/>
      <c r="B173" s="67" t="s">
        <v>83</v>
      </c>
      <c r="C173" s="71" t="s">
        <v>263</v>
      </c>
      <c r="D173" s="72" t="s">
        <v>292</v>
      </c>
      <c r="E173" s="71"/>
      <c r="F173" s="71">
        <v>2</v>
      </c>
      <c r="G173" s="71">
        <v>0</v>
      </c>
      <c r="H173" s="71">
        <v>2</v>
      </c>
      <c r="I173" s="71">
        <v>3</v>
      </c>
    </row>
    <row r="174" spans="1:9" ht="12" customHeight="1" thickBot="1" x14ac:dyDescent="0.3">
      <c r="A174" s="71"/>
      <c r="B174" s="67" t="s">
        <v>83</v>
      </c>
      <c r="C174" s="71" t="s">
        <v>263</v>
      </c>
      <c r="D174" s="72" t="s">
        <v>293</v>
      </c>
      <c r="E174" s="71"/>
      <c r="F174" s="71">
        <v>2</v>
      </c>
      <c r="G174" s="71">
        <v>0</v>
      </c>
      <c r="H174" s="71">
        <v>2</v>
      </c>
      <c r="I174" s="71">
        <v>3</v>
      </c>
    </row>
    <row r="175" spans="1:9" ht="12" customHeight="1" thickBot="1" x14ac:dyDescent="0.3">
      <c r="A175" s="71"/>
      <c r="B175" s="67" t="s">
        <v>83</v>
      </c>
      <c r="C175" s="71" t="s">
        <v>263</v>
      </c>
      <c r="D175" s="72" t="s">
        <v>294</v>
      </c>
      <c r="E175" s="71"/>
      <c r="F175" s="71">
        <v>2</v>
      </c>
      <c r="G175" s="71">
        <v>0</v>
      </c>
      <c r="H175" s="71">
        <v>2</v>
      </c>
      <c r="I175" s="71">
        <v>3</v>
      </c>
    </row>
    <row r="176" spans="1:9" ht="12" customHeight="1" thickBot="1" x14ac:dyDescent="0.3">
      <c r="A176" s="71"/>
      <c r="B176" s="67" t="s">
        <v>83</v>
      </c>
      <c r="C176" s="71" t="s">
        <v>263</v>
      </c>
      <c r="D176" s="72" t="s">
        <v>295</v>
      </c>
      <c r="E176" s="71"/>
      <c r="F176" s="71">
        <v>2</v>
      </c>
      <c r="G176" s="71">
        <v>0</v>
      </c>
      <c r="H176" s="71">
        <v>2</v>
      </c>
      <c r="I176" s="71">
        <v>3</v>
      </c>
    </row>
    <row r="177" spans="1:9" ht="12" customHeight="1" thickBot="1" x14ac:dyDescent="0.3">
      <c r="A177" s="71"/>
      <c r="B177" s="67" t="s">
        <v>83</v>
      </c>
      <c r="C177" s="71" t="s">
        <v>263</v>
      </c>
      <c r="D177" s="72" t="s">
        <v>296</v>
      </c>
      <c r="E177" s="71"/>
      <c r="F177" s="71">
        <v>2</v>
      </c>
      <c r="G177" s="71">
        <v>0</v>
      </c>
      <c r="H177" s="71">
        <v>2</v>
      </c>
      <c r="I177" s="71">
        <v>3</v>
      </c>
    </row>
    <row r="178" spans="1:9" ht="12" customHeight="1" x14ac:dyDescent="0.25">
      <c r="A178" s="71"/>
      <c r="B178" s="67" t="s">
        <v>83</v>
      </c>
      <c r="C178" s="71" t="s">
        <v>263</v>
      </c>
      <c r="D178" s="74" t="s">
        <v>297</v>
      </c>
      <c r="E178" s="71"/>
      <c r="F178" s="71">
        <v>2</v>
      </c>
      <c r="G178" s="71">
        <v>0</v>
      </c>
      <c r="H178" s="71">
        <v>2</v>
      </c>
      <c r="I178" s="71">
        <v>3</v>
      </c>
    </row>
    <row r="179" spans="1:9" ht="12" customHeight="1" x14ac:dyDescent="0.25">
      <c r="A179" s="98" t="s">
        <v>298</v>
      </c>
      <c r="B179" s="98"/>
      <c r="C179" s="98"/>
      <c r="D179" s="98"/>
      <c r="E179" s="98"/>
      <c r="F179" s="98"/>
      <c r="G179" s="98"/>
      <c r="H179" s="98"/>
      <c r="I179" s="98"/>
    </row>
    <row r="180" spans="1:9" ht="12" customHeight="1" thickBot="1" x14ac:dyDescent="0.3">
      <c r="A180" s="75"/>
      <c r="B180" s="67" t="s">
        <v>72</v>
      </c>
      <c r="C180" s="75" t="s">
        <v>299</v>
      </c>
      <c r="D180" s="76" t="s">
        <v>300</v>
      </c>
      <c r="E180" s="75"/>
      <c r="F180" s="75">
        <v>2</v>
      </c>
      <c r="G180" s="75">
        <v>0</v>
      </c>
      <c r="H180" s="75">
        <v>2</v>
      </c>
      <c r="I180" s="75">
        <v>4</v>
      </c>
    </row>
    <row r="181" spans="1:9" ht="12" customHeight="1" thickBot="1" x14ac:dyDescent="0.3">
      <c r="A181" s="75"/>
      <c r="B181" s="67" t="s">
        <v>72</v>
      </c>
      <c r="C181" s="75" t="s">
        <v>299</v>
      </c>
      <c r="D181" s="76" t="s">
        <v>301</v>
      </c>
      <c r="E181" s="75"/>
      <c r="F181" s="75">
        <v>2</v>
      </c>
      <c r="G181" s="75">
        <v>0</v>
      </c>
      <c r="H181" s="75">
        <v>2</v>
      </c>
      <c r="I181" s="75">
        <v>4</v>
      </c>
    </row>
    <row r="182" spans="1:9" ht="12" customHeight="1" thickBot="1" x14ac:dyDescent="0.3">
      <c r="A182" s="75"/>
      <c r="B182" s="67" t="s">
        <v>72</v>
      </c>
      <c r="C182" s="75" t="s">
        <v>299</v>
      </c>
      <c r="D182" s="76" t="s">
        <v>302</v>
      </c>
      <c r="E182" s="75"/>
      <c r="F182" s="75">
        <v>2</v>
      </c>
      <c r="G182" s="75">
        <v>0</v>
      </c>
      <c r="H182" s="75">
        <v>2</v>
      </c>
      <c r="I182" s="75">
        <v>4</v>
      </c>
    </row>
    <row r="183" spans="1:9" ht="12" customHeight="1" thickBot="1" x14ac:dyDescent="0.3">
      <c r="A183" s="75"/>
      <c r="B183" s="67" t="s">
        <v>72</v>
      </c>
      <c r="C183" s="75" t="s">
        <v>299</v>
      </c>
      <c r="D183" s="76" t="s">
        <v>303</v>
      </c>
      <c r="E183" s="75"/>
      <c r="F183" s="75">
        <v>2</v>
      </c>
      <c r="G183" s="75">
        <v>0</v>
      </c>
      <c r="H183" s="75">
        <v>2</v>
      </c>
      <c r="I183" s="75">
        <v>4</v>
      </c>
    </row>
    <row r="184" spans="1:9" ht="12" customHeight="1" thickBot="1" x14ac:dyDescent="0.3">
      <c r="A184" s="75"/>
      <c r="B184" s="67" t="s">
        <v>72</v>
      </c>
      <c r="C184" s="75" t="s">
        <v>299</v>
      </c>
      <c r="D184" s="76" t="s">
        <v>304</v>
      </c>
      <c r="E184" s="75"/>
      <c r="F184" s="75">
        <v>2</v>
      </c>
      <c r="G184" s="75">
        <v>0</v>
      </c>
      <c r="H184" s="75">
        <v>2</v>
      </c>
      <c r="I184" s="75">
        <v>4</v>
      </c>
    </row>
    <row r="185" spans="1:9" ht="12" customHeight="1" thickBot="1" x14ac:dyDescent="0.3">
      <c r="A185" s="75"/>
      <c r="B185" s="67" t="s">
        <v>72</v>
      </c>
      <c r="C185" s="75" t="s">
        <v>299</v>
      </c>
      <c r="D185" s="76" t="s">
        <v>305</v>
      </c>
      <c r="E185" s="75"/>
      <c r="F185" s="75">
        <v>2</v>
      </c>
      <c r="G185" s="75">
        <v>0</v>
      </c>
      <c r="H185" s="75">
        <v>2</v>
      </c>
      <c r="I185" s="75">
        <v>4</v>
      </c>
    </row>
    <row r="186" spans="1:9" ht="12" customHeight="1" thickBot="1" x14ac:dyDescent="0.3">
      <c r="A186" s="75"/>
      <c r="B186" s="67" t="s">
        <v>72</v>
      </c>
      <c r="C186" s="75" t="s">
        <v>299</v>
      </c>
      <c r="D186" s="76" t="s">
        <v>306</v>
      </c>
      <c r="E186" s="75"/>
      <c r="F186" s="75">
        <v>2</v>
      </c>
      <c r="G186" s="75">
        <v>0</v>
      </c>
      <c r="H186" s="75">
        <v>2</v>
      </c>
      <c r="I186" s="75">
        <v>4</v>
      </c>
    </row>
    <row r="187" spans="1:9" ht="12" customHeight="1" thickBot="1" x14ac:dyDescent="0.3">
      <c r="A187" s="75"/>
      <c r="B187" s="67" t="s">
        <v>72</v>
      </c>
      <c r="C187" s="75" t="s">
        <v>299</v>
      </c>
      <c r="D187" s="76" t="s">
        <v>307</v>
      </c>
      <c r="E187" s="75"/>
      <c r="F187" s="75">
        <v>2</v>
      </c>
      <c r="G187" s="75">
        <v>0</v>
      </c>
      <c r="H187" s="75">
        <v>2</v>
      </c>
      <c r="I187" s="75">
        <v>4</v>
      </c>
    </row>
    <row r="188" spans="1:9" ht="12" customHeight="1" thickBot="1" x14ac:dyDescent="0.3">
      <c r="A188" s="75"/>
      <c r="B188" s="67" t="s">
        <v>72</v>
      </c>
      <c r="C188" s="75" t="s">
        <v>299</v>
      </c>
      <c r="D188" s="76" t="s">
        <v>308</v>
      </c>
      <c r="E188" s="75"/>
      <c r="F188" s="75">
        <v>2</v>
      </c>
      <c r="G188" s="75">
        <v>0</v>
      </c>
      <c r="H188" s="75">
        <v>2</v>
      </c>
      <c r="I188" s="75">
        <v>4</v>
      </c>
    </row>
    <row r="189" spans="1:9" ht="12" customHeight="1" thickBot="1" x14ac:dyDescent="0.3">
      <c r="A189" s="75"/>
      <c r="B189" s="67" t="s">
        <v>72</v>
      </c>
      <c r="C189" s="75" t="s">
        <v>299</v>
      </c>
      <c r="D189" s="76" t="s">
        <v>309</v>
      </c>
      <c r="E189" s="75"/>
      <c r="F189" s="75">
        <v>2</v>
      </c>
      <c r="G189" s="75">
        <v>0</v>
      </c>
      <c r="H189" s="75">
        <v>2</v>
      </c>
      <c r="I189" s="75">
        <v>4</v>
      </c>
    </row>
    <row r="190" spans="1:9" ht="12" customHeight="1" thickBot="1" x14ac:dyDescent="0.3">
      <c r="A190" s="75"/>
      <c r="B190" s="67" t="s">
        <v>72</v>
      </c>
      <c r="C190" s="75" t="s">
        <v>299</v>
      </c>
      <c r="D190" s="76" t="s">
        <v>310</v>
      </c>
      <c r="E190" s="75"/>
      <c r="F190" s="75">
        <v>2</v>
      </c>
      <c r="G190" s="75">
        <v>0</v>
      </c>
      <c r="H190" s="75">
        <v>2</v>
      </c>
      <c r="I190" s="75">
        <v>4</v>
      </c>
    </row>
    <row r="191" spans="1:9" ht="12" customHeight="1" thickBot="1" x14ac:dyDescent="0.3">
      <c r="A191" s="75"/>
      <c r="B191" s="67" t="s">
        <v>72</v>
      </c>
      <c r="C191" s="75" t="s">
        <v>299</v>
      </c>
      <c r="D191" s="77" t="s">
        <v>311</v>
      </c>
      <c r="E191" s="75"/>
      <c r="F191" s="75">
        <v>2</v>
      </c>
      <c r="G191" s="75">
        <v>0</v>
      </c>
      <c r="H191" s="75">
        <v>2</v>
      </c>
      <c r="I191" s="75">
        <v>4</v>
      </c>
    </row>
    <row r="192" spans="1:9" ht="12" customHeight="1" thickBot="1" x14ac:dyDescent="0.3">
      <c r="A192" s="75"/>
      <c r="B192" s="67" t="s">
        <v>72</v>
      </c>
      <c r="C192" s="75" t="s">
        <v>299</v>
      </c>
      <c r="D192" s="77" t="s">
        <v>312</v>
      </c>
      <c r="E192" s="75"/>
      <c r="F192" s="75">
        <v>2</v>
      </c>
      <c r="G192" s="75">
        <v>0</v>
      </c>
      <c r="H192" s="75">
        <v>2</v>
      </c>
      <c r="I192" s="75">
        <v>4</v>
      </c>
    </row>
    <row r="193" spans="1:9" ht="12" customHeight="1" thickBot="1" x14ac:dyDescent="0.3">
      <c r="A193" s="75"/>
      <c r="B193" s="67" t="s">
        <v>72</v>
      </c>
      <c r="C193" s="75" t="s">
        <v>299</v>
      </c>
      <c r="D193" s="77" t="s">
        <v>313</v>
      </c>
      <c r="E193" s="75"/>
      <c r="F193" s="75">
        <v>2</v>
      </c>
      <c r="G193" s="75">
        <v>0</v>
      </c>
      <c r="H193" s="75">
        <v>2</v>
      </c>
      <c r="I193" s="75">
        <v>4</v>
      </c>
    </row>
    <row r="194" spans="1:9" ht="12" customHeight="1" thickBot="1" x14ac:dyDescent="0.3">
      <c r="A194" s="75"/>
      <c r="B194" s="67" t="s">
        <v>72</v>
      </c>
      <c r="C194" s="75" t="s">
        <v>299</v>
      </c>
      <c r="D194" s="77" t="s">
        <v>314</v>
      </c>
      <c r="E194" s="75"/>
      <c r="F194" s="75">
        <v>2</v>
      </c>
      <c r="G194" s="75">
        <v>0</v>
      </c>
      <c r="H194" s="75">
        <v>2</v>
      </c>
      <c r="I194" s="75">
        <v>4</v>
      </c>
    </row>
    <row r="195" spans="1:9" ht="12" customHeight="1" thickBot="1" x14ac:dyDescent="0.3">
      <c r="A195" s="75"/>
      <c r="B195" s="67" t="s">
        <v>72</v>
      </c>
      <c r="C195" s="75" t="s">
        <v>299</v>
      </c>
      <c r="D195" s="77" t="s">
        <v>323</v>
      </c>
      <c r="E195" s="75"/>
      <c r="F195" s="75">
        <v>2</v>
      </c>
      <c r="G195" s="75">
        <v>0</v>
      </c>
      <c r="H195" s="75">
        <v>2</v>
      </c>
      <c r="I195" s="75">
        <v>4</v>
      </c>
    </row>
  </sheetData>
  <mergeCells count="7">
    <mergeCell ref="A115:I115"/>
    <mergeCell ref="A144:I144"/>
    <mergeCell ref="A179:I179"/>
    <mergeCell ref="A2:I2"/>
    <mergeCell ref="A3:I3"/>
    <mergeCell ref="A4:I4"/>
    <mergeCell ref="A111:I111"/>
  </mergeCells>
  <conditionalFormatting sqref="A111:A112">
    <cfRule type="expression" dxfId="76" priority="92">
      <formula>#REF!="Zorunlu"</formula>
    </cfRule>
  </conditionalFormatting>
  <conditionalFormatting sqref="B7:B16 B116:B143">
    <cfRule type="expression" dxfId="75" priority="89">
      <formula>$B7="Zorunlu"</formula>
    </cfRule>
  </conditionalFormatting>
  <conditionalFormatting sqref="E7:E16">
    <cfRule type="expression" dxfId="74" priority="88">
      <formula>$B7="Eşdeğer"</formula>
    </cfRule>
  </conditionalFormatting>
  <conditionalFormatting sqref="B7:B16 E7:E16 H7:H16 B116:B143">
    <cfRule type="expression" dxfId="73" priority="90">
      <formula>$B7="Zorunlu"</formula>
    </cfRule>
  </conditionalFormatting>
  <conditionalFormatting sqref="I17:I18">
    <cfRule type="expression" dxfId="72" priority="85">
      <formula>$B17="Eşdeğer"</formula>
    </cfRule>
  </conditionalFormatting>
  <conditionalFormatting sqref="F17:I18">
    <cfRule type="expression" dxfId="71" priority="86">
      <formula>$B17="Zorunlu"</formula>
    </cfRule>
  </conditionalFormatting>
  <conditionalFormatting sqref="B21:B29">
    <cfRule type="expression" dxfId="70" priority="83">
      <formula>$B21="Zorunlu"</formula>
    </cfRule>
  </conditionalFormatting>
  <conditionalFormatting sqref="E21:E29 H21:H29 B21:B29">
    <cfRule type="expression" dxfId="69" priority="84">
      <formula>$B21="Zorunlu"</formula>
    </cfRule>
  </conditionalFormatting>
  <conditionalFormatting sqref="E21:E29">
    <cfRule type="expression" dxfId="68" priority="82">
      <formula>$B21="Eşdeğer"</formula>
    </cfRule>
  </conditionalFormatting>
  <conditionalFormatting sqref="F30:I31">
    <cfRule type="expression" dxfId="67" priority="80">
      <formula>$B30="Zorunlu"</formula>
    </cfRule>
  </conditionalFormatting>
  <conditionalFormatting sqref="I30:I31">
    <cfRule type="expression" dxfId="66" priority="79">
      <formula>$B30="Eşdeğer"</formula>
    </cfRule>
  </conditionalFormatting>
  <conditionalFormatting sqref="B34:B42">
    <cfRule type="expression" dxfId="65" priority="77">
      <formula>$B34="Zorunlu"</formula>
    </cfRule>
  </conditionalFormatting>
  <conditionalFormatting sqref="E34:E42">
    <cfRule type="expression" dxfId="64" priority="76">
      <formula>$B34="Eşdeğer"</formula>
    </cfRule>
  </conditionalFormatting>
  <conditionalFormatting sqref="E34:E42 H34:H42 B34:B42">
    <cfRule type="expression" dxfId="63" priority="78">
      <formula>$B34="Zorunlu"</formula>
    </cfRule>
  </conditionalFormatting>
  <conditionalFormatting sqref="I43:I44">
    <cfRule type="expression" dxfId="62" priority="73">
      <formula>$B43="Eşdeğer"</formula>
    </cfRule>
  </conditionalFormatting>
  <conditionalFormatting sqref="F43:I44">
    <cfRule type="expression" dxfId="61" priority="74">
      <formula>$B43="Zorunlu"</formula>
    </cfRule>
  </conditionalFormatting>
  <conditionalFormatting sqref="B47:B55">
    <cfRule type="expression" dxfId="60" priority="71">
      <formula>$B47="Zorunlu"</formula>
    </cfRule>
  </conditionalFormatting>
  <conditionalFormatting sqref="E47:E55">
    <cfRule type="expression" dxfId="59" priority="70">
      <formula>$B47="Eşdeğer"</formula>
    </cfRule>
  </conditionalFormatting>
  <conditionalFormatting sqref="E47:E55 H47:H55 B47:B55">
    <cfRule type="expression" dxfId="58" priority="72">
      <formula>$B47="Zorunlu"</formula>
    </cfRule>
  </conditionalFormatting>
  <conditionalFormatting sqref="I56:I57">
    <cfRule type="expression" dxfId="57" priority="67">
      <formula>$B56="Eşdeğer"</formula>
    </cfRule>
  </conditionalFormatting>
  <conditionalFormatting sqref="F56:I57">
    <cfRule type="expression" dxfId="56" priority="68">
      <formula>$B56="Zorunlu"</formula>
    </cfRule>
  </conditionalFormatting>
  <conditionalFormatting sqref="B60:B67">
    <cfRule type="expression" dxfId="55" priority="65">
      <formula>$B60="Zorunlu"</formula>
    </cfRule>
  </conditionalFormatting>
  <conditionalFormatting sqref="E60:E67">
    <cfRule type="expression" dxfId="54" priority="64">
      <formula>$B60="Eşdeğer"</formula>
    </cfRule>
  </conditionalFormatting>
  <conditionalFormatting sqref="E60:E67 H60:H67 B60:B67">
    <cfRule type="expression" dxfId="53" priority="66">
      <formula>$B60="Zorunlu"</formula>
    </cfRule>
  </conditionalFormatting>
  <conditionalFormatting sqref="I68:I69">
    <cfRule type="expression" dxfId="52" priority="61">
      <formula>$B68="Eşdeğer"</formula>
    </cfRule>
  </conditionalFormatting>
  <conditionalFormatting sqref="F68:I69">
    <cfRule type="expression" dxfId="51" priority="62">
      <formula>$B68="Zorunlu"</formula>
    </cfRule>
  </conditionalFormatting>
  <conditionalFormatting sqref="B72:B79">
    <cfRule type="expression" dxfId="50" priority="59">
      <formula>$B72="Zorunlu"</formula>
    </cfRule>
  </conditionalFormatting>
  <conditionalFormatting sqref="E72:E79">
    <cfRule type="expression" dxfId="49" priority="58">
      <formula>$B72="Eşdeğer"</formula>
    </cfRule>
  </conditionalFormatting>
  <conditionalFormatting sqref="E72:E79 H72:H79 B72:B79">
    <cfRule type="expression" dxfId="48" priority="60">
      <formula>$B72="Zorunlu"</formula>
    </cfRule>
  </conditionalFormatting>
  <conditionalFormatting sqref="I80:I81">
    <cfRule type="expression" dxfId="47" priority="55">
      <formula>$B80="Eşdeğer"</formula>
    </cfRule>
  </conditionalFormatting>
  <conditionalFormatting sqref="F80:I81">
    <cfRule type="expression" dxfId="46" priority="56">
      <formula>$B80="Zorunlu"</formula>
    </cfRule>
  </conditionalFormatting>
  <conditionalFormatting sqref="B84:B91">
    <cfRule type="expression" dxfId="45" priority="53">
      <formula>$B84="Zorunlu"</formula>
    </cfRule>
  </conditionalFormatting>
  <conditionalFormatting sqref="E84:E91">
    <cfRule type="expression" dxfId="44" priority="52">
      <formula>$B84="Eşdeğer"</formula>
    </cfRule>
  </conditionalFormatting>
  <conditionalFormatting sqref="B84:C88 E84:E91 H84:H91 B89:B91">
    <cfRule type="expression" dxfId="43" priority="54">
      <formula>$B84="Zorunlu"</formula>
    </cfRule>
  </conditionalFormatting>
  <conditionalFormatting sqref="I92:I93">
    <cfRule type="expression" dxfId="42" priority="49">
      <formula>$B92="Eşdeğer"</formula>
    </cfRule>
  </conditionalFormatting>
  <conditionalFormatting sqref="F92:I93">
    <cfRule type="expression" dxfId="41" priority="50">
      <formula>$B92="Zorunlu"</formula>
    </cfRule>
  </conditionalFormatting>
  <conditionalFormatting sqref="B96:B102">
    <cfRule type="expression" dxfId="40" priority="47">
      <formula>$B96="Zorunlu"</formula>
    </cfRule>
  </conditionalFormatting>
  <conditionalFormatting sqref="E96:E102">
    <cfRule type="expression" dxfId="39" priority="46">
      <formula>$B96="Eşdeğer"</formula>
    </cfRule>
  </conditionalFormatting>
  <conditionalFormatting sqref="B96:B102 E96:E102 H96:H102">
    <cfRule type="expression" dxfId="38" priority="48">
      <formula>$B96="Zorunlu"</formula>
    </cfRule>
  </conditionalFormatting>
  <conditionalFormatting sqref="I103:I104">
    <cfRule type="expression" dxfId="37" priority="43">
      <formula>$B103="Eşdeğer"</formula>
    </cfRule>
  </conditionalFormatting>
  <conditionalFormatting sqref="F103:I104">
    <cfRule type="expression" dxfId="36" priority="44">
      <formula>$B103="Zorunlu"</formula>
    </cfRule>
  </conditionalFormatting>
  <conditionalFormatting sqref="B145:B178 B180:B195">
    <cfRule type="expression" dxfId="35" priority="39">
      <formula>$B145="Zorunlu"</formula>
    </cfRule>
  </conditionalFormatting>
  <conditionalFormatting sqref="B145:B178 B180:B195">
    <cfRule type="expression" dxfId="34" priority="38">
      <formula>$B145="Zorunlu"</formula>
    </cfRule>
  </conditionalFormatting>
  <conditionalFormatting sqref="C7:C8">
    <cfRule type="expression" dxfId="33" priority="35">
      <formula>$B7="Zorunlu"</formula>
    </cfRule>
  </conditionalFormatting>
  <conditionalFormatting sqref="I7:I16">
    <cfRule type="expression" dxfId="32" priority="32">
      <formula>$B7="Eşdeğer"</formula>
    </cfRule>
  </conditionalFormatting>
  <conditionalFormatting sqref="I7:I16">
    <cfRule type="expression" dxfId="31" priority="33">
      <formula>$B7="Zorunlu"</formula>
    </cfRule>
  </conditionalFormatting>
  <conditionalFormatting sqref="C9:D16">
    <cfRule type="expression" dxfId="30" priority="31">
      <formula>$B9="Eşdeğer"</formula>
    </cfRule>
  </conditionalFormatting>
  <conditionalFormatting sqref="F9:G16">
    <cfRule type="expression" dxfId="29" priority="29">
      <formula>$B9="Eşdeğer"</formula>
    </cfRule>
  </conditionalFormatting>
  <conditionalFormatting sqref="F9:G16">
    <cfRule type="expression" dxfId="28" priority="30">
      <formula>AND($B9="Eşdeğer",OR($N9&lt;&gt;$F9,$O9&lt;&gt;$G9,$P9&lt;&gt;$H9))</formula>
    </cfRule>
  </conditionalFormatting>
  <conditionalFormatting sqref="C21:C23">
    <cfRule type="expression" dxfId="27" priority="28">
      <formula>$B21="Zorunlu"</formula>
    </cfRule>
  </conditionalFormatting>
  <conditionalFormatting sqref="C24:D29">
    <cfRule type="expression" dxfId="26" priority="27">
      <formula>$B24="Eşdeğer"</formula>
    </cfRule>
  </conditionalFormatting>
  <conditionalFormatting sqref="F24:G29">
    <cfRule type="expression" dxfId="25" priority="25">
      <formula>$B24="Eşdeğer"</formula>
    </cfRule>
  </conditionalFormatting>
  <conditionalFormatting sqref="F24:G29">
    <cfRule type="expression" dxfId="24" priority="26">
      <formula>AND($B24="Eşdeğer",OR($N24&lt;&gt;$F24,$O24&lt;&gt;$G24,$P24&lt;&gt;$H24))</formula>
    </cfRule>
  </conditionalFormatting>
  <conditionalFormatting sqref="F7:G8">
    <cfRule type="expression" dxfId="23" priority="24">
      <formula>$B7="Zorunlu"</formula>
    </cfRule>
  </conditionalFormatting>
  <conditionalFormatting sqref="C34:C38">
    <cfRule type="expression" dxfId="22" priority="23">
      <formula>$B34="Zorunlu"</formula>
    </cfRule>
  </conditionalFormatting>
  <conditionalFormatting sqref="C39:D42">
    <cfRule type="expression" dxfId="21" priority="22">
      <formula>$B39="Eşdeğer"</formula>
    </cfRule>
  </conditionalFormatting>
  <conditionalFormatting sqref="F39:G42">
    <cfRule type="expression" dxfId="20" priority="20">
      <formula>$B39="Eşdeğer"</formula>
    </cfRule>
  </conditionalFormatting>
  <conditionalFormatting sqref="F39:G42">
    <cfRule type="expression" dxfId="19" priority="21">
      <formula>AND($B39="Eşdeğer",OR($N39&lt;&gt;$F39,$O39&lt;&gt;$G39,$P39&lt;&gt;$H39))</formula>
    </cfRule>
  </conditionalFormatting>
  <conditionalFormatting sqref="C47:C51">
    <cfRule type="expression" dxfId="18" priority="19">
      <formula>$B47="Zorunlu"</formula>
    </cfRule>
  </conditionalFormatting>
  <conditionalFormatting sqref="C52:D55">
    <cfRule type="expression" dxfId="17" priority="18">
      <formula>$B52="Eşdeğer"</formula>
    </cfRule>
  </conditionalFormatting>
  <conditionalFormatting sqref="F52:G55">
    <cfRule type="expression" dxfId="16" priority="16">
      <formula>$B52="Eşdeğer"</formula>
    </cfRule>
  </conditionalFormatting>
  <conditionalFormatting sqref="F52:G55">
    <cfRule type="expression" dxfId="15" priority="17">
      <formula>AND($B52="Eşdeğer",OR($N52&lt;&gt;$F52,$O52&lt;&gt;$G52,$P52&lt;&gt;$H52))</formula>
    </cfRule>
  </conditionalFormatting>
  <conditionalFormatting sqref="C60:C63">
    <cfRule type="expression" dxfId="14" priority="15">
      <formula>$B60="Zorunlu"</formula>
    </cfRule>
  </conditionalFormatting>
  <conditionalFormatting sqref="C64:D67">
    <cfRule type="expression" dxfId="13" priority="14">
      <formula>$B64="Eşdeğer"</formula>
    </cfRule>
  </conditionalFormatting>
  <conditionalFormatting sqref="F64:G67">
    <cfRule type="expression" dxfId="12" priority="12">
      <formula>$B64="Eşdeğer"</formula>
    </cfRule>
  </conditionalFormatting>
  <conditionalFormatting sqref="F64:G67">
    <cfRule type="expression" dxfId="11" priority="13">
      <formula>AND($B64="Eşdeğer",OR($N64&lt;&gt;$F64,$O64&lt;&gt;$G64,$P64&lt;&gt;$H64))</formula>
    </cfRule>
  </conditionalFormatting>
  <conditionalFormatting sqref="C72:C75">
    <cfRule type="expression" dxfId="10" priority="11">
      <formula>$B72="Zorunlu"</formula>
    </cfRule>
  </conditionalFormatting>
  <conditionalFormatting sqref="C76:D79">
    <cfRule type="expression" dxfId="9" priority="10">
      <formula>$B76="Eşdeğer"</formula>
    </cfRule>
  </conditionalFormatting>
  <conditionalFormatting sqref="F76:G79">
    <cfRule type="expression" dxfId="8" priority="8">
      <formula>$B76="Eşdeğer"</formula>
    </cfRule>
  </conditionalFormatting>
  <conditionalFormatting sqref="F76:G79">
    <cfRule type="expression" dxfId="7" priority="9">
      <formula>AND($B76="Eşdeğer",OR($N76&lt;&gt;$F76,$O76&lt;&gt;$G76,$P76&lt;&gt;$H76))</formula>
    </cfRule>
  </conditionalFormatting>
  <conditionalFormatting sqref="C89:D91">
    <cfRule type="expression" dxfId="6" priority="7">
      <formula>$B89="Eşdeğer"</formula>
    </cfRule>
  </conditionalFormatting>
  <conditionalFormatting sqref="F89:G91">
    <cfRule type="expression" dxfId="5" priority="5">
      <formula>$B89="Eşdeğer"</formula>
    </cfRule>
  </conditionalFormatting>
  <conditionalFormatting sqref="F89:G91">
    <cfRule type="expression" dxfId="4" priority="6">
      <formula>AND($B89="Eşdeğer",OR($N89&lt;&gt;$F89,$O89&lt;&gt;$G89,$P89&lt;&gt;$H89))</formula>
    </cfRule>
  </conditionalFormatting>
  <conditionalFormatting sqref="C96:C101">
    <cfRule type="expression" dxfId="3" priority="4">
      <formula>$B96="Zorunlu"</formula>
    </cfRule>
  </conditionalFormatting>
  <conditionalFormatting sqref="C102:D102">
    <cfRule type="expression" dxfId="2" priority="3">
      <formula>$B102="Eşdeğer"</formula>
    </cfRule>
  </conditionalFormatting>
  <conditionalFormatting sqref="F102:G102">
    <cfRule type="expression" dxfId="1" priority="1">
      <formula>$B102="Eşdeğer"</formula>
    </cfRule>
  </conditionalFormatting>
  <conditionalFormatting sqref="F102:G102">
    <cfRule type="expression" dxfId="0" priority="2">
      <formula>AND($B102="Eşdeğer",OR($N102&lt;&gt;$F102,$O102&lt;&gt;$G102,$P102&lt;&gt;$H102))</formula>
    </cfRule>
  </conditionalFormatting>
  <dataValidations count="1">
    <dataValidation type="list" allowBlank="1" showInputMessage="1" showErrorMessage="1" errorTitle="Giriş Yapılamaz" error="Listeden bir değer seçiniz !..." sqref="B7:B16 B21:B29 B34:B42 B47:B55 B60:B67 B72:B79 B84:B91 B145:B178 B180:B195 B116:B143 B96:B102">
      <formula1>"Eşdeğer,Zorunlu"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EsdegerlikTablosu</vt:lpstr>
      <vt:lpstr>MUFREDAT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2025-09-23T11:27:05Z</dcterms:modified>
</cp:coreProperties>
</file>